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workbookProtection workbookPassword="8610" lockStructure="1"/>
  <bookViews>
    <workbookView xWindow="480" yWindow="75" windowWidth="18195" windowHeight="11820"/>
  </bookViews>
  <sheets>
    <sheet name="01. Inicio" sheetId="6" r:id="rId1"/>
    <sheet name="02. Controlo" sheetId="1" r:id="rId2"/>
    <sheet name="03. Projecções CF" sheetId="7" r:id="rId3"/>
    <sheet name="04-Aux. Projectos" sheetId="4" r:id="rId4"/>
    <sheet name="04-Aux. Calculos" sheetId="5" r:id="rId5"/>
  </sheets>
  <definedNames>
    <definedName name="_xlnm.Print_Area" localSheetId="0">'01. Inicio'!$A$1:$O$53</definedName>
    <definedName name="_xlnm.Print_Area" localSheetId="1">'02. Controlo'!$A$1:$T$114</definedName>
    <definedName name="_xlnm.Print_Area" localSheetId="2">'03. Projecções CF'!$A$1:$R$62</definedName>
    <definedName name="_xlnm.Print_Titles" localSheetId="2">'03. Projecções CF'!$1:$8</definedName>
  </definedNames>
  <calcPr calcId="144525"/>
</workbook>
</file>

<file path=xl/calcChain.xml><?xml version="1.0" encoding="utf-8"?>
<calcChain xmlns="http://schemas.openxmlformats.org/spreadsheetml/2006/main">
  <c r="R758" i="5" l="1"/>
  <c r="Q758" i="5"/>
  <c r="P758" i="5"/>
  <c r="O758" i="5"/>
  <c r="N758" i="5"/>
  <c r="M758" i="5"/>
  <c r="L758" i="5"/>
  <c r="K758" i="5"/>
  <c r="J758" i="5"/>
  <c r="I758" i="5"/>
  <c r="H758" i="5"/>
  <c r="G758" i="5"/>
  <c r="F758" i="5"/>
  <c r="E758" i="5"/>
  <c r="R757" i="5"/>
  <c r="Q757" i="5"/>
  <c r="P757" i="5"/>
  <c r="O757" i="5"/>
  <c r="N757" i="5"/>
  <c r="M757" i="5"/>
  <c r="L757" i="5"/>
  <c r="K757" i="5"/>
  <c r="J757" i="5"/>
  <c r="I757" i="5"/>
  <c r="H757" i="5"/>
  <c r="G757" i="5"/>
  <c r="F757" i="5"/>
  <c r="E757" i="5"/>
  <c r="R756" i="5"/>
  <c r="Q756" i="5"/>
  <c r="P756" i="5"/>
  <c r="O756" i="5"/>
  <c r="N756" i="5"/>
  <c r="M756" i="5"/>
  <c r="L756" i="5"/>
  <c r="K756" i="5"/>
  <c r="J756" i="5"/>
  <c r="I756" i="5"/>
  <c r="H756" i="5"/>
  <c r="G756" i="5"/>
  <c r="F756" i="5"/>
  <c r="E756" i="5"/>
  <c r="R755" i="5"/>
  <c r="Q755" i="5"/>
  <c r="P755" i="5"/>
  <c r="O755" i="5"/>
  <c r="N755" i="5"/>
  <c r="M755" i="5"/>
  <c r="L755" i="5"/>
  <c r="K755" i="5"/>
  <c r="J755" i="5"/>
  <c r="I755" i="5"/>
  <c r="H755" i="5"/>
  <c r="G755" i="5"/>
  <c r="F755" i="5"/>
  <c r="E755" i="5"/>
  <c r="R754" i="5"/>
  <c r="R759" i="5" s="1"/>
  <c r="Q754" i="5"/>
  <c r="Q759" i="5" s="1"/>
  <c r="P754" i="5"/>
  <c r="P759" i="5" s="1"/>
  <c r="O754" i="5"/>
  <c r="O759" i="5" s="1"/>
  <c r="N754" i="5"/>
  <c r="N759" i="5" s="1"/>
  <c r="M754" i="5"/>
  <c r="M759" i="5" s="1"/>
  <c r="L754" i="5"/>
  <c r="L759" i="5" s="1"/>
  <c r="K754" i="5"/>
  <c r="K759" i="5" s="1"/>
  <c r="J754" i="5"/>
  <c r="J759" i="5" s="1"/>
  <c r="I754" i="5"/>
  <c r="I759" i="5" s="1"/>
  <c r="H754" i="5"/>
  <c r="H759" i="5" s="1"/>
  <c r="G754" i="5"/>
  <c r="G759" i="5" s="1"/>
  <c r="F754" i="5"/>
  <c r="F759" i="5" s="1"/>
  <c r="E754" i="5"/>
  <c r="E759" i="5" s="1"/>
  <c r="R751" i="5"/>
  <c r="Q751" i="5"/>
  <c r="P751" i="5"/>
  <c r="O751" i="5"/>
  <c r="N751" i="5"/>
  <c r="M751" i="5"/>
  <c r="L751" i="5"/>
  <c r="K751" i="5"/>
  <c r="J751" i="5"/>
  <c r="I751" i="5"/>
  <c r="H751" i="5"/>
  <c r="G751" i="5"/>
  <c r="F751" i="5"/>
  <c r="E751" i="5"/>
  <c r="R750" i="5"/>
  <c r="Q750" i="5"/>
  <c r="P750" i="5"/>
  <c r="O750" i="5"/>
  <c r="N750" i="5"/>
  <c r="M750" i="5"/>
  <c r="L750" i="5"/>
  <c r="K750" i="5"/>
  <c r="J750" i="5"/>
  <c r="I750" i="5"/>
  <c r="H750" i="5"/>
  <c r="G750" i="5"/>
  <c r="F750" i="5"/>
  <c r="E750" i="5"/>
  <c r="R749" i="5"/>
  <c r="R752" i="5" s="1"/>
  <c r="Q749" i="5"/>
  <c r="Q752" i="5" s="1"/>
  <c r="P749" i="5"/>
  <c r="P752" i="5" s="1"/>
  <c r="O749" i="5"/>
  <c r="O752" i="5" s="1"/>
  <c r="N749" i="5"/>
  <c r="N752" i="5" s="1"/>
  <c r="M749" i="5"/>
  <c r="M752" i="5" s="1"/>
  <c r="L749" i="5"/>
  <c r="L752" i="5" s="1"/>
  <c r="K749" i="5"/>
  <c r="K752" i="5" s="1"/>
  <c r="J749" i="5"/>
  <c r="J752" i="5" s="1"/>
  <c r="I749" i="5"/>
  <c r="I752" i="5" s="1"/>
  <c r="H749" i="5"/>
  <c r="H752" i="5" s="1"/>
  <c r="H761" i="5" s="1"/>
  <c r="G749" i="5"/>
  <c r="G752" i="5" s="1"/>
  <c r="G761" i="5" s="1"/>
  <c r="F749" i="5"/>
  <c r="F752" i="5" s="1"/>
  <c r="F761" i="5" s="1"/>
  <c r="E749" i="5"/>
  <c r="E752" i="5" s="1"/>
  <c r="E761" i="5" s="1"/>
  <c r="D758" i="5"/>
  <c r="D757" i="5"/>
  <c r="D756" i="5"/>
  <c r="D755" i="5"/>
  <c r="D754" i="5"/>
  <c r="D751" i="5"/>
  <c r="D787" i="5" s="1"/>
  <c r="D750" i="5"/>
  <c r="D786" i="5" s="1"/>
  <c r="D749" i="5"/>
  <c r="R787" i="5"/>
  <c r="Q787" i="5"/>
  <c r="P787" i="5"/>
  <c r="O787" i="5"/>
  <c r="N787" i="5"/>
  <c r="M787" i="5"/>
  <c r="L787" i="5"/>
  <c r="K787" i="5"/>
  <c r="J787" i="5"/>
  <c r="I787" i="5"/>
  <c r="H787" i="5"/>
  <c r="G787" i="5"/>
  <c r="F787" i="5"/>
  <c r="E787" i="5"/>
  <c r="R786" i="5"/>
  <c r="Q786" i="5"/>
  <c r="P786" i="5"/>
  <c r="O786" i="5"/>
  <c r="N786" i="5"/>
  <c r="M786" i="5"/>
  <c r="L786" i="5"/>
  <c r="K786" i="5"/>
  <c r="J786" i="5"/>
  <c r="I786" i="5"/>
  <c r="H786" i="5"/>
  <c r="G786" i="5"/>
  <c r="F786" i="5"/>
  <c r="E786" i="5"/>
  <c r="R785" i="5"/>
  <c r="Q785" i="5"/>
  <c r="P785" i="5"/>
  <c r="O785" i="5"/>
  <c r="N785" i="5"/>
  <c r="M785" i="5"/>
  <c r="L785" i="5"/>
  <c r="K785" i="5"/>
  <c r="J785" i="5"/>
  <c r="I785" i="5"/>
  <c r="H785" i="5"/>
  <c r="G785" i="5"/>
  <c r="F785" i="5"/>
  <c r="E785" i="5"/>
  <c r="D785" i="5"/>
  <c r="G778" i="5"/>
  <c r="E778" i="5"/>
  <c r="H763" i="5" l="1"/>
  <c r="H779" i="5"/>
  <c r="L761" i="5"/>
  <c r="L778" i="5"/>
  <c r="N761" i="5"/>
  <c r="N778" i="5"/>
  <c r="R761" i="5"/>
  <c r="R778" i="5"/>
  <c r="F778" i="5"/>
  <c r="H778" i="5"/>
  <c r="E763" i="5"/>
  <c r="E779" i="5"/>
  <c r="G763" i="5"/>
  <c r="G779" i="5"/>
  <c r="I761" i="5"/>
  <c r="I778" i="5"/>
  <c r="K761" i="5"/>
  <c r="K778" i="5"/>
  <c r="M761" i="5"/>
  <c r="M778" i="5"/>
  <c r="O761" i="5"/>
  <c r="O778" i="5"/>
  <c r="Q761" i="5"/>
  <c r="Q778" i="5"/>
  <c r="F763" i="5"/>
  <c r="F779" i="5"/>
  <c r="J761" i="5"/>
  <c r="J778" i="5"/>
  <c r="P761" i="5"/>
  <c r="P778" i="5"/>
  <c r="B437" i="5"/>
  <c r="B438" i="5" s="1"/>
  <c r="B439" i="5" s="1"/>
  <c r="B440" i="5" s="1"/>
  <c r="B441" i="5" s="1"/>
  <c r="B442" i="5" s="1"/>
  <c r="B443" i="5" s="1"/>
  <c r="B444" i="5" s="1"/>
  <c r="B445" i="5" s="1"/>
  <c r="B446" i="5" s="1"/>
  <c r="B447" i="5" s="1"/>
  <c r="B448" i="5" s="1"/>
  <c r="B449" i="5" s="1"/>
  <c r="B450" i="5" s="1"/>
  <c r="B451" i="5" s="1"/>
  <c r="B452" i="5" s="1"/>
  <c r="B453" i="5" s="1"/>
  <c r="B454" i="5" s="1"/>
  <c r="B455" i="5" s="1"/>
  <c r="J763" i="5" l="1"/>
  <c r="J779" i="5"/>
  <c r="F790" i="5"/>
  <c r="Q763" i="5"/>
  <c r="Q779" i="5"/>
  <c r="O763" i="5"/>
  <c r="O779" i="5"/>
  <c r="M763" i="5"/>
  <c r="M779" i="5"/>
  <c r="I763" i="5"/>
  <c r="I779" i="5"/>
  <c r="G790" i="5"/>
  <c r="E790" i="5"/>
  <c r="R763" i="5"/>
  <c r="R779" i="5"/>
  <c r="N763" i="5"/>
  <c r="N779" i="5"/>
  <c r="L763" i="5"/>
  <c r="L779" i="5"/>
  <c r="H790" i="5"/>
  <c r="P763" i="5"/>
  <c r="P779" i="5"/>
  <c r="K763" i="5"/>
  <c r="K779" i="5"/>
  <c r="D782" i="5"/>
  <c r="F11" i="1"/>
  <c r="F10" i="1"/>
  <c r="F9" i="1"/>
  <c r="F8" i="1"/>
  <c r="B787" i="5"/>
  <c r="B786" i="5"/>
  <c r="B785" i="5"/>
  <c r="B58" i="7"/>
  <c r="B57" i="7"/>
  <c r="B56" i="7"/>
  <c r="B55" i="7"/>
  <c r="B54" i="7"/>
  <c r="B35" i="7"/>
  <c r="B36" i="7"/>
  <c r="B34" i="7"/>
  <c r="E61" i="1"/>
  <c r="C808" i="5" s="1"/>
  <c r="B731" i="5"/>
  <c r="B722" i="5"/>
  <c r="K790" i="5" l="1"/>
  <c r="L790" i="5"/>
  <c r="N790" i="5"/>
  <c r="R790" i="5"/>
  <c r="M790" i="5"/>
  <c r="O790" i="5"/>
  <c r="Q790" i="5"/>
  <c r="J790" i="5"/>
  <c r="P790" i="5"/>
  <c r="I790" i="5"/>
  <c r="D732" i="5"/>
  <c r="D731" i="5"/>
  <c r="E731" i="5" s="1"/>
  <c r="F731" i="5" s="1"/>
  <c r="G731" i="5" s="1"/>
  <c r="H731" i="5" s="1"/>
  <c r="I731" i="5" s="1"/>
  <c r="J731" i="5" s="1"/>
  <c r="K731" i="5" s="1"/>
  <c r="L731" i="5" s="1"/>
  <c r="M731" i="5" s="1"/>
  <c r="N731" i="5" s="1"/>
  <c r="O731" i="5" s="1"/>
  <c r="P731" i="5" s="1"/>
  <c r="Q731" i="5" s="1"/>
  <c r="R731" i="5" s="1"/>
  <c r="D723" i="5"/>
  <c r="D722" i="5"/>
  <c r="E722" i="5" s="1"/>
  <c r="F722" i="5" s="1"/>
  <c r="G722" i="5" s="1"/>
  <c r="H722" i="5" s="1"/>
  <c r="I722" i="5" s="1"/>
  <c r="J722" i="5" s="1"/>
  <c r="K722" i="5" s="1"/>
  <c r="L722" i="5" s="1"/>
  <c r="M722" i="5" s="1"/>
  <c r="N722" i="5" s="1"/>
  <c r="O722" i="5" s="1"/>
  <c r="P722" i="5" s="1"/>
  <c r="Q722" i="5" s="1"/>
  <c r="R722" i="5" s="1"/>
  <c r="R42" i="7" l="1"/>
  <c r="Q42" i="7"/>
  <c r="P42" i="7"/>
  <c r="O42" i="7"/>
  <c r="N42" i="7"/>
  <c r="M42" i="7"/>
  <c r="L42" i="7"/>
  <c r="K42" i="7"/>
  <c r="J42" i="7"/>
  <c r="I42" i="7"/>
  <c r="H42" i="7"/>
  <c r="G42" i="7"/>
  <c r="F42" i="7"/>
  <c r="E42" i="7"/>
  <c r="B758" i="5"/>
  <c r="B46" i="7" s="1"/>
  <c r="F18" i="1" s="1"/>
  <c r="B757" i="5"/>
  <c r="B45" i="7" s="1"/>
  <c r="F17" i="1" s="1"/>
  <c r="B756" i="5"/>
  <c r="B44" i="7" s="1"/>
  <c r="F16" i="1" s="1"/>
  <c r="B755" i="5"/>
  <c r="B43" i="7" s="1"/>
  <c r="F15" i="1" s="1"/>
  <c r="B754" i="5"/>
  <c r="B42" i="7" s="1"/>
  <c r="F14" i="1" s="1"/>
  <c r="AG711" i="5"/>
  <c r="AF711" i="5"/>
  <c r="AE711" i="5"/>
  <c r="AD711" i="5"/>
  <c r="AC711" i="5"/>
  <c r="AB711" i="5"/>
  <c r="AA711" i="5"/>
  <c r="Z711" i="5"/>
  <c r="Y711" i="5"/>
  <c r="X711" i="5"/>
  <c r="W711" i="5"/>
  <c r="V711" i="5"/>
  <c r="U711" i="5"/>
  <c r="T711" i="5"/>
  <c r="S711" i="5"/>
  <c r="B387" i="5"/>
  <c r="B388" i="5" s="1"/>
  <c r="B389" i="5" s="1"/>
  <c r="B390" i="5" s="1"/>
  <c r="B391" i="5" s="1"/>
  <c r="B392" i="5" s="1"/>
  <c r="B393" i="5" s="1"/>
  <c r="B394" i="5" s="1"/>
  <c r="B395" i="5" s="1"/>
  <c r="B396" i="5" s="1"/>
  <c r="B397" i="5" s="1"/>
  <c r="B398" i="5" s="1"/>
  <c r="B399" i="5" s="1"/>
  <c r="B400" i="5" s="1"/>
  <c r="B401" i="5" s="1"/>
  <c r="B402" i="5" s="1"/>
  <c r="B403" i="5" s="1"/>
  <c r="B404" i="5" s="1"/>
  <c r="B405" i="5" s="1"/>
  <c r="AG337" i="5"/>
  <c r="AF337" i="5"/>
  <c r="AE337" i="5"/>
  <c r="AD337" i="5"/>
  <c r="AC337" i="5"/>
  <c r="AB337" i="5"/>
  <c r="AA337" i="5"/>
  <c r="Z337" i="5"/>
  <c r="Y337" i="5"/>
  <c r="X337" i="5"/>
  <c r="W337" i="5"/>
  <c r="V337" i="5"/>
  <c r="U337" i="5"/>
  <c r="T337" i="5"/>
  <c r="S337" i="5"/>
  <c r="R337" i="5"/>
  <c r="Q337" i="5"/>
  <c r="P337" i="5"/>
  <c r="O337" i="5"/>
  <c r="N337" i="5"/>
  <c r="AG336" i="5"/>
  <c r="AF336" i="5"/>
  <c r="AE336" i="5"/>
  <c r="AD336" i="5"/>
  <c r="AC336" i="5"/>
  <c r="AB336" i="5"/>
  <c r="AA336" i="5"/>
  <c r="Z336" i="5"/>
  <c r="Y336" i="5"/>
  <c r="X336" i="5"/>
  <c r="W336" i="5"/>
  <c r="V336" i="5"/>
  <c r="U336" i="5"/>
  <c r="T336" i="5"/>
  <c r="S336" i="5"/>
  <c r="R336" i="5"/>
  <c r="Q336" i="5"/>
  <c r="P336" i="5"/>
  <c r="O336" i="5"/>
  <c r="N336" i="5"/>
  <c r="AG335" i="5"/>
  <c r="AF335" i="5"/>
  <c r="AE335" i="5"/>
  <c r="AD335" i="5"/>
  <c r="AC335" i="5"/>
  <c r="AB335" i="5"/>
  <c r="AA335" i="5"/>
  <c r="Z335" i="5"/>
  <c r="Y335" i="5"/>
  <c r="X335" i="5"/>
  <c r="W335" i="5"/>
  <c r="V335" i="5"/>
  <c r="U335" i="5"/>
  <c r="T335" i="5"/>
  <c r="S335" i="5"/>
  <c r="R335" i="5"/>
  <c r="Q335" i="5"/>
  <c r="P335" i="5"/>
  <c r="O335" i="5"/>
  <c r="N335" i="5"/>
  <c r="AG334" i="5"/>
  <c r="AF334" i="5"/>
  <c r="AE334" i="5"/>
  <c r="AD334" i="5"/>
  <c r="AC334" i="5"/>
  <c r="AB334" i="5"/>
  <c r="AA334" i="5"/>
  <c r="Z334" i="5"/>
  <c r="Y334" i="5"/>
  <c r="X334" i="5"/>
  <c r="W334" i="5"/>
  <c r="V334" i="5"/>
  <c r="U334" i="5"/>
  <c r="T334" i="5"/>
  <c r="S334" i="5"/>
  <c r="R334" i="5"/>
  <c r="Q334" i="5"/>
  <c r="P334" i="5"/>
  <c r="O334" i="5"/>
  <c r="N334" i="5"/>
  <c r="AG333" i="5"/>
  <c r="AF333" i="5"/>
  <c r="AE333" i="5"/>
  <c r="AD333" i="5"/>
  <c r="AC333" i="5"/>
  <c r="AB333" i="5"/>
  <c r="AA333" i="5"/>
  <c r="Z333" i="5"/>
  <c r="Y333" i="5"/>
  <c r="X333" i="5"/>
  <c r="W333" i="5"/>
  <c r="V333" i="5"/>
  <c r="U333" i="5"/>
  <c r="T333" i="5"/>
  <c r="S333" i="5"/>
  <c r="R333" i="5"/>
  <c r="Q333" i="5"/>
  <c r="P333" i="5"/>
  <c r="O333" i="5"/>
  <c r="N333" i="5"/>
  <c r="AG332" i="5"/>
  <c r="AF332" i="5"/>
  <c r="AE332" i="5"/>
  <c r="AD332" i="5"/>
  <c r="AC332" i="5"/>
  <c r="AB332" i="5"/>
  <c r="AA332" i="5"/>
  <c r="Z332" i="5"/>
  <c r="Y332" i="5"/>
  <c r="X332" i="5"/>
  <c r="W332" i="5"/>
  <c r="V332" i="5"/>
  <c r="U332" i="5"/>
  <c r="T332" i="5"/>
  <c r="S332" i="5"/>
  <c r="R332" i="5"/>
  <c r="Q332" i="5"/>
  <c r="P332" i="5"/>
  <c r="O332" i="5"/>
  <c r="N332" i="5"/>
  <c r="AG331" i="5"/>
  <c r="AF331" i="5"/>
  <c r="AE331" i="5"/>
  <c r="AD331" i="5"/>
  <c r="AC331" i="5"/>
  <c r="AB331" i="5"/>
  <c r="AA331" i="5"/>
  <c r="Z331" i="5"/>
  <c r="Y331" i="5"/>
  <c r="X331" i="5"/>
  <c r="W331" i="5"/>
  <c r="V331" i="5"/>
  <c r="U331" i="5"/>
  <c r="T331" i="5"/>
  <c r="S331" i="5"/>
  <c r="R331" i="5"/>
  <c r="Q331" i="5"/>
  <c r="P331" i="5"/>
  <c r="O331" i="5"/>
  <c r="N331" i="5"/>
  <c r="AG330" i="5"/>
  <c r="AF330" i="5"/>
  <c r="AE330" i="5"/>
  <c r="AD330" i="5"/>
  <c r="AC330" i="5"/>
  <c r="AB330" i="5"/>
  <c r="AA330" i="5"/>
  <c r="Z330" i="5"/>
  <c r="Y330" i="5"/>
  <c r="X330" i="5"/>
  <c r="W330" i="5"/>
  <c r="V330" i="5"/>
  <c r="U330" i="5"/>
  <c r="T330" i="5"/>
  <c r="S330" i="5"/>
  <c r="R330" i="5"/>
  <c r="Q330" i="5"/>
  <c r="P330" i="5"/>
  <c r="O330" i="5"/>
  <c r="N330" i="5"/>
  <c r="AG329" i="5"/>
  <c r="AF329" i="5"/>
  <c r="AE329" i="5"/>
  <c r="AD329" i="5"/>
  <c r="AC329" i="5"/>
  <c r="AB329" i="5"/>
  <c r="AA329" i="5"/>
  <c r="Z329" i="5"/>
  <c r="Y329" i="5"/>
  <c r="X329" i="5"/>
  <c r="W329" i="5"/>
  <c r="V329" i="5"/>
  <c r="U329" i="5"/>
  <c r="T329" i="5"/>
  <c r="S329" i="5"/>
  <c r="R329" i="5"/>
  <c r="Q329" i="5"/>
  <c r="P329" i="5"/>
  <c r="O329" i="5"/>
  <c r="N329" i="5"/>
  <c r="AG328" i="5"/>
  <c r="AF328" i="5"/>
  <c r="AE328" i="5"/>
  <c r="AD328" i="5"/>
  <c r="AC328" i="5"/>
  <c r="AB328" i="5"/>
  <c r="AA328" i="5"/>
  <c r="Z328" i="5"/>
  <c r="Y328" i="5"/>
  <c r="X328" i="5"/>
  <c r="W328" i="5"/>
  <c r="V328" i="5"/>
  <c r="U328" i="5"/>
  <c r="T328" i="5"/>
  <c r="S328" i="5"/>
  <c r="R328" i="5"/>
  <c r="Q328" i="5"/>
  <c r="P328" i="5"/>
  <c r="O328" i="5"/>
  <c r="N328" i="5"/>
  <c r="AG327" i="5"/>
  <c r="AF327" i="5"/>
  <c r="AE327" i="5"/>
  <c r="AD327" i="5"/>
  <c r="AC327" i="5"/>
  <c r="AB327" i="5"/>
  <c r="AA327" i="5"/>
  <c r="Z327" i="5"/>
  <c r="Y327" i="5"/>
  <c r="X327" i="5"/>
  <c r="W327" i="5"/>
  <c r="V327" i="5"/>
  <c r="U327" i="5"/>
  <c r="T327" i="5"/>
  <c r="S327" i="5"/>
  <c r="R327" i="5"/>
  <c r="Q327" i="5"/>
  <c r="P327" i="5"/>
  <c r="O327" i="5"/>
  <c r="N327" i="5"/>
  <c r="AG326" i="5"/>
  <c r="AF326" i="5"/>
  <c r="AE326" i="5"/>
  <c r="AD326" i="5"/>
  <c r="AC326" i="5"/>
  <c r="AB326" i="5"/>
  <c r="AA326" i="5"/>
  <c r="Z326" i="5"/>
  <c r="Y326" i="5"/>
  <c r="X326" i="5"/>
  <c r="W326" i="5"/>
  <c r="V326" i="5"/>
  <c r="U326" i="5"/>
  <c r="T326" i="5"/>
  <c r="S326" i="5"/>
  <c r="R326" i="5"/>
  <c r="Q326" i="5"/>
  <c r="P326" i="5"/>
  <c r="O326" i="5"/>
  <c r="N326" i="5"/>
  <c r="AG325" i="5"/>
  <c r="AF325" i="5"/>
  <c r="AE325" i="5"/>
  <c r="AD325" i="5"/>
  <c r="AC325" i="5"/>
  <c r="AB325" i="5"/>
  <c r="AA325" i="5"/>
  <c r="Z325" i="5"/>
  <c r="Y325" i="5"/>
  <c r="X325" i="5"/>
  <c r="W325" i="5"/>
  <c r="V325" i="5"/>
  <c r="U325" i="5"/>
  <c r="T325" i="5"/>
  <c r="S325" i="5"/>
  <c r="R325" i="5"/>
  <c r="Q325" i="5"/>
  <c r="P325" i="5"/>
  <c r="O325" i="5"/>
  <c r="N325" i="5"/>
  <c r="AG324" i="5"/>
  <c r="AF324" i="5"/>
  <c r="AE324" i="5"/>
  <c r="AD324" i="5"/>
  <c r="AC324" i="5"/>
  <c r="AB324" i="5"/>
  <c r="AA324" i="5"/>
  <c r="Z324" i="5"/>
  <c r="Y324" i="5"/>
  <c r="X324" i="5"/>
  <c r="W324" i="5"/>
  <c r="V324" i="5"/>
  <c r="U324" i="5"/>
  <c r="T324" i="5"/>
  <c r="S324" i="5"/>
  <c r="R324" i="5"/>
  <c r="Q324" i="5"/>
  <c r="P324" i="5"/>
  <c r="O324" i="5"/>
  <c r="N324" i="5"/>
  <c r="AG323" i="5"/>
  <c r="AF323" i="5"/>
  <c r="AE323" i="5"/>
  <c r="AD323" i="5"/>
  <c r="AC323" i="5"/>
  <c r="AB323" i="5"/>
  <c r="AA323" i="5"/>
  <c r="Z323" i="5"/>
  <c r="Y323" i="5"/>
  <c r="X323" i="5"/>
  <c r="W323" i="5"/>
  <c r="V323" i="5"/>
  <c r="U323" i="5"/>
  <c r="T323" i="5"/>
  <c r="S323" i="5"/>
  <c r="R323" i="5"/>
  <c r="Q323" i="5"/>
  <c r="P323" i="5"/>
  <c r="O323" i="5"/>
  <c r="N323" i="5"/>
  <c r="AG322" i="5"/>
  <c r="AF322" i="5"/>
  <c r="AE322" i="5"/>
  <c r="AD322" i="5"/>
  <c r="AC322" i="5"/>
  <c r="AB322" i="5"/>
  <c r="AA322" i="5"/>
  <c r="Z322" i="5"/>
  <c r="Y322" i="5"/>
  <c r="X322" i="5"/>
  <c r="W322" i="5"/>
  <c r="V322" i="5"/>
  <c r="U322" i="5"/>
  <c r="T322" i="5"/>
  <c r="S322" i="5"/>
  <c r="R322" i="5"/>
  <c r="Q322" i="5"/>
  <c r="P322" i="5"/>
  <c r="O322" i="5"/>
  <c r="N322" i="5"/>
  <c r="AG321" i="5"/>
  <c r="AF321" i="5"/>
  <c r="AE321" i="5"/>
  <c r="AD321" i="5"/>
  <c r="AC321" i="5"/>
  <c r="AB321" i="5"/>
  <c r="AA321" i="5"/>
  <c r="Z321" i="5"/>
  <c r="Y321" i="5"/>
  <c r="X321" i="5"/>
  <c r="W321" i="5"/>
  <c r="V321" i="5"/>
  <c r="U321" i="5"/>
  <c r="T321" i="5"/>
  <c r="S321" i="5"/>
  <c r="R321" i="5"/>
  <c r="Q321" i="5"/>
  <c r="P321" i="5"/>
  <c r="O321" i="5"/>
  <c r="N321" i="5"/>
  <c r="AG320" i="5"/>
  <c r="AF320" i="5"/>
  <c r="AE320" i="5"/>
  <c r="AD320" i="5"/>
  <c r="AC320" i="5"/>
  <c r="AB320" i="5"/>
  <c r="AA320" i="5"/>
  <c r="Z320" i="5"/>
  <c r="Y320" i="5"/>
  <c r="X320" i="5"/>
  <c r="W320" i="5"/>
  <c r="V320" i="5"/>
  <c r="U320" i="5"/>
  <c r="T320" i="5"/>
  <c r="S320" i="5"/>
  <c r="R320" i="5"/>
  <c r="Q320" i="5"/>
  <c r="P320" i="5"/>
  <c r="O320" i="5"/>
  <c r="N320" i="5"/>
  <c r="AG319" i="5"/>
  <c r="AF319" i="5"/>
  <c r="AE319" i="5"/>
  <c r="AD319" i="5"/>
  <c r="AC319" i="5"/>
  <c r="AB319" i="5"/>
  <c r="AA319" i="5"/>
  <c r="Z319" i="5"/>
  <c r="Y319" i="5"/>
  <c r="X319" i="5"/>
  <c r="W319" i="5"/>
  <c r="V319" i="5"/>
  <c r="U319" i="5"/>
  <c r="T319" i="5"/>
  <c r="S319" i="5"/>
  <c r="R319" i="5"/>
  <c r="Q319" i="5"/>
  <c r="P319" i="5"/>
  <c r="O319" i="5"/>
  <c r="N319" i="5"/>
  <c r="AG318" i="5"/>
  <c r="AF318" i="5"/>
  <c r="AE318" i="5"/>
  <c r="AD318" i="5"/>
  <c r="AC318" i="5"/>
  <c r="AB318" i="5"/>
  <c r="AA318" i="5"/>
  <c r="Z318" i="5"/>
  <c r="Y318" i="5"/>
  <c r="X318" i="5"/>
  <c r="W318" i="5"/>
  <c r="V318" i="5"/>
  <c r="U318" i="5"/>
  <c r="T318" i="5"/>
  <c r="S318" i="5"/>
  <c r="R318" i="5"/>
  <c r="Q318" i="5"/>
  <c r="Q34" i="7" s="1"/>
  <c r="P318" i="5"/>
  <c r="P34" i="7" s="1"/>
  <c r="O318" i="5"/>
  <c r="O34" i="7" s="1"/>
  <c r="N318" i="5"/>
  <c r="N34" i="7" s="1"/>
  <c r="B461" i="5"/>
  <c r="B462" i="5" s="1"/>
  <c r="B463" i="5" s="1"/>
  <c r="B464" i="5" s="1"/>
  <c r="B465" i="5" s="1"/>
  <c r="B466" i="5" s="1"/>
  <c r="B467" i="5" s="1"/>
  <c r="B468" i="5" s="1"/>
  <c r="B469" i="5" s="1"/>
  <c r="B470" i="5" s="1"/>
  <c r="B471" i="5" s="1"/>
  <c r="B472" i="5" s="1"/>
  <c r="B473" i="5" s="1"/>
  <c r="B474" i="5" s="1"/>
  <c r="B475" i="5" s="1"/>
  <c r="B476" i="5" s="1"/>
  <c r="B477" i="5" s="1"/>
  <c r="B478" i="5" s="1"/>
  <c r="B479" i="5" s="1"/>
  <c r="AG359" i="5"/>
  <c r="AF359" i="5"/>
  <c r="AE359" i="5"/>
  <c r="AD359" i="5"/>
  <c r="AC359" i="5"/>
  <c r="AB359" i="5"/>
  <c r="AA359" i="5"/>
  <c r="Z359" i="5"/>
  <c r="Y359" i="5"/>
  <c r="X359" i="5"/>
  <c r="W359" i="5"/>
  <c r="V359" i="5"/>
  <c r="U359" i="5"/>
  <c r="T359" i="5"/>
  <c r="S359" i="5"/>
  <c r="AG358" i="5"/>
  <c r="AF358" i="5"/>
  <c r="AE358" i="5"/>
  <c r="AD358" i="5"/>
  <c r="AC358" i="5"/>
  <c r="AB358" i="5"/>
  <c r="AA358" i="5"/>
  <c r="Z358" i="5"/>
  <c r="Y358" i="5"/>
  <c r="X358" i="5"/>
  <c r="W358" i="5"/>
  <c r="V358" i="5"/>
  <c r="U358" i="5"/>
  <c r="T358" i="5"/>
  <c r="S358" i="5"/>
  <c r="AG357" i="5"/>
  <c r="AF357" i="5"/>
  <c r="AE357" i="5"/>
  <c r="AD357" i="5"/>
  <c r="AC357" i="5"/>
  <c r="AB357" i="5"/>
  <c r="AA357" i="5"/>
  <c r="Z357" i="5"/>
  <c r="Y357" i="5"/>
  <c r="X357" i="5"/>
  <c r="W357" i="5"/>
  <c r="V357" i="5"/>
  <c r="U357" i="5"/>
  <c r="T357" i="5"/>
  <c r="S357" i="5"/>
  <c r="AG356" i="5"/>
  <c r="AF356" i="5"/>
  <c r="AE356" i="5"/>
  <c r="AD356" i="5"/>
  <c r="AC356" i="5"/>
  <c r="AB356" i="5"/>
  <c r="AA356" i="5"/>
  <c r="Z356" i="5"/>
  <c r="Y356" i="5"/>
  <c r="X356" i="5"/>
  <c r="W356" i="5"/>
  <c r="V356" i="5"/>
  <c r="U356" i="5"/>
  <c r="T356" i="5"/>
  <c r="S356" i="5"/>
  <c r="AG355" i="5"/>
  <c r="AF355" i="5"/>
  <c r="AE355" i="5"/>
  <c r="AD355" i="5"/>
  <c r="AC355" i="5"/>
  <c r="AB355" i="5"/>
  <c r="AA355" i="5"/>
  <c r="Z355" i="5"/>
  <c r="Y355" i="5"/>
  <c r="X355" i="5"/>
  <c r="W355" i="5"/>
  <c r="V355" i="5"/>
  <c r="U355" i="5"/>
  <c r="T355" i="5"/>
  <c r="S355" i="5"/>
  <c r="AG354" i="5"/>
  <c r="AF354" i="5"/>
  <c r="AE354" i="5"/>
  <c r="AD354" i="5"/>
  <c r="AC354" i="5"/>
  <c r="AB354" i="5"/>
  <c r="AA354" i="5"/>
  <c r="Z354" i="5"/>
  <c r="Y354" i="5"/>
  <c r="X354" i="5"/>
  <c r="W354" i="5"/>
  <c r="V354" i="5"/>
  <c r="U354" i="5"/>
  <c r="T354" i="5"/>
  <c r="S354" i="5"/>
  <c r="AG353" i="5"/>
  <c r="AF353" i="5"/>
  <c r="AE353" i="5"/>
  <c r="AD353" i="5"/>
  <c r="AC353" i="5"/>
  <c r="AB353" i="5"/>
  <c r="AA353" i="5"/>
  <c r="Z353" i="5"/>
  <c r="Y353" i="5"/>
  <c r="X353" i="5"/>
  <c r="W353" i="5"/>
  <c r="V353" i="5"/>
  <c r="U353" i="5"/>
  <c r="T353" i="5"/>
  <c r="S353" i="5"/>
  <c r="AG352" i="5"/>
  <c r="AF352" i="5"/>
  <c r="AE352" i="5"/>
  <c r="AD352" i="5"/>
  <c r="AC352" i="5"/>
  <c r="AB352" i="5"/>
  <c r="AA352" i="5"/>
  <c r="Z352" i="5"/>
  <c r="Y352" i="5"/>
  <c r="X352" i="5"/>
  <c r="W352" i="5"/>
  <c r="V352" i="5"/>
  <c r="U352" i="5"/>
  <c r="T352" i="5"/>
  <c r="S352" i="5"/>
  <c r="AG351" i="5"/>
  <c r="AF351" i="5"/>
  <c r="AE351" i="5"/>
  <c r="AD351" i="5"/>
  <c r="AC351" i="5"/>
  <c r="AB351" i="5"/>
  <c r="AA351" i="5"/>
  <c r="Z351" i="5"/>
  <c r="Y351" i="5"/>
  <c r="X351" i="5"/>
  <c r="W351" i="5"/>
  <c r="V351" i="5"/>
  <c r="U351" i="5"/>
  <c r="T351" i="5"/>
  <c r="S351" i="5"/>
  <c r="AG350" i="5"/>
  <c r="AF350" i="5"/>
  <c r="AE350" i="5"/>
  <c r="AD350" i="5"/>
  <c r="AC350" i="5"/>
  <c r="AB350" i="5"/>
  <c r="AA350" i="5"/>
  <c r="Z350" i="5"/>
  <c r="Y350" i="5"/>
  <c r="X350" i="5"/>
  <c r="W350" i="5"/>
  <c r="V350" i="5"/>
  <c r="U350" i="5"/>
  <c r="T350" i="5"/>
  <c r="S350" i="5"/>
  <c r="AG349" i="5"/>
  <c r="AF349" i="5"/>
  <c r="AE349" i="5"/>
  <c r="AD349" i="5"/>
  <c r="AC349" i="5"/>
  <c r="AB349" i="5"/>
  <c r="AA349" i="5"/>
  <c r="Z349" i="5"/>
  <c r="Y349" i="5"/>
  <c r="X349" i="5"/>
  <c r="W349" i="5"/>
  <c r="V349" i="5"/>
  <c r="U349" i="5"/>
  <c r="T349" i="5"/>
  <c r="S349" i="5"/>
  <c r="AG348" i="5"/>
  <c r="AF348" i="5"/>
  <c r="AE348" i="5"/>
  <c r="AD348" i="5"/>
  <c r="AC348" i="5"/>
  <c r="AB348" i="5"/>
  <c r="AA348" i="5"/>
  <c r="Z348" i="5"/>
  <c r="Y348" i="5"/>
  <c r="X348" i="5"/>
  <c r="W348" i="5"/>
  <c r="V348" i="5"/>
  <c r="U348" i="5"/>
  <c r="T348" i="5"/>
  <c r="S348" i="5"/>
  <c r="AG347" i="5"/>
  <c r="AF347" i="5"/>
  <c r="AE347" i="5"/>
  <c r="AD347" i="5"/>
  <c r="AC347" i="5"/>
  <c r="AB347" i="5"/>
  <c r="AA347" i="5"/>
  <c r="Z347" i="5"/>
  <c r="Y347" i="5"/>
  <c r="X347" i="5"/>
  <c r="W347" i="5"/>
  <c r="V347" i="5"/>
  <c r="U347" i="5"/>
  <c r="T347" i="5"/>
  <c r="S347" i="5"/>
  <c r="AG346" i="5"/>
  <c r="AF346" i="5"/>
  <c r="AE346" i="5"/>
  <c r="AD346" i="5"/>
  <c r="AC346" i="5"/>
  <c r="AB346" i="5"/>
  <c r="AA346" i="5"/>
  <c r="Z346" i="5"/>
  <c r="Y346" i="5"/>
  <c r="X346" i="5"/>
  <c r="W346" i="5"/>
  <c r="V346" i="5"/>
  <c r="U346" i="5"/>
  <c r="T346" i="5"/>
  <c r="S346" i="5"/>
  <c r="AG345" i="5"/>
  <c r="AF345" i="5"/>
  <c r="AE345" i="5"/>
  <c r="AD345" i="5"/>
  <c r="AC345" i="5"/>
  <c r="AB345" i="5"/>
  <c r="AA345" i="5"/>
  <c r="Z345" i="5"/>
  <c r="Y345" i="5"/>
  <c r="X345" i="5"/>
  <c r="W345" i="5"/>
  <c r="V345" i="5"/>
  <c r="U345" i="5"/>
  <c r="T345" i="5"/>
  <c r="S345" i="5"/>
  <c r="AG344" i="5"/>
  <c r="AF344" i="5"/>
  <c r="AE344" i="5"/>
  <c r="AD344" i="5"/>
  <c r="AC344" i="5"/>
  <c r="AB344" i="5"/>
  <c r="AA344" i="5"/>
  <c r="Z344" i="5"/>
  <c r="Y344" i="5"/>
  <c r="X344" i="5"/>
  <c r="W344" i="5"/>
  <c r="V344" i="5"/>
  <c r="U344" i="5"/>
  <c r="T344" i="5"/>
  <c r="S344" i="5"/>
  <c r="AG343" i="5"/>
  <c r="AF343" i="5"/>
  <c r="AE343" i="5"/>
  <c r="AD343" i="5"/>
  <c r="AC343" i="5"/>
  <c r="AB343" i="5"/>
  <c r="AA343" i="5"/>
  <c r="Z343" i="5"/>
  <c r="Y343" i="5"/>
  <c r="X343" i="5"/>
  <c r="W343" i="5"/>
  <c r="V343" i="5"/>
  <c r="U343" i="5"/>
  <c r="T343" i="5"/>
  <c r="S343" i="5"/>
  <c r="AG342" i="5"/>
  <c r="AF342" i="5"/>
  <c r="AE342" i="5"/>
  <c r="AD342" i="5"/>
  <c r="AC342" i="5"/>
  <c r="AB342" i="5"/>
  <c r="AA342" i="5"/>
  <c r="Z342" i="5"/>
  <c r="Y342" i="5"/>
  <c r="X342" i="5"/>
  <c r="W342" i="5"/>
  <c r="V342" i="5"/>
  <c r="U342" i="5"/>
  <c r="T342" i="5"/>
  <c r="S342" i="5"/>
  <c r="AG341" i="5"/>
  <c r="AF341" i="5"/>
  <c r="AE341" i="5"/>
  <c r="AD341" i="5"/>
  <c r="AC341" i="5"/>
  <c r="AB341" i="5"/>
  <c r="AA341" i="5"/>
  <c r="Z341" i="5"/>
  <c r="Y341" i="5"/>
  <c r="X341" i="5"/>
  <c r="W341" i="5"/>
  <c r="V341" i="5"/>
  <c r="U341" i="5"/>
  <c r="T341" i="5"/>
  <c r="S341" i="5"/>
  <c r="AG340" i="5"/>
  <c r="AF340" i="5"/>
  <c r="AE340" i="5"/>
  <c r="AD340" i="5"/>
  <c r="AC340" i="5"/>
  <c r="AB340" i="5"/>
  <c r="AA340" i="5"/>
  <c r="Z340" i="5"/>
  <c r="Y340" i="5"/>
  <c r="X340" i="5"/>
  <c r="W340" i="5"/>
  <c r="V340" i="5"/>
  <c r="U340" i="5"/>
  <c r="T340" i="5"/>
  <c r="S340" i="5"/>
  <c r="B295" i="5"/>
  <c r="B296" i="5" s="1"/>
  <c r="B297" i="5" s="1"/>
  <c r="B298" i="5" s="1"/>
  <c r="B299" i="5" s="1"/>
  <c r="B300" i="5" s="1"/>
  <c r="B301" i="5" s="1"/>
  <c r="B302" i="5" s="1"/>
  <c r="B303" i="5" s="1"/>
  <c r="B304" i="5" s="1"/>
  <c r="B305" i="5" s="1"/>
  <c r="B306" i="5" s="1"/>
  <c r="B307" i="5" s="1"/>
  <c r="B308" i="5" s="1"/>
  <c r="B309" i="5" s="1"/>
  <c r="B310" i="5" s="1"/>
  <c r="B311" i="5" s="1"/>
  <c r="B312" i="5" s="1"/>
  <c r="B313" i="5" s="1"/>
  <c r="B273" i="5"/>
  <c r="B274" i="5" s="1"/>
  <c r="B275" i="5" s="1"/>
  <c r="B276" i="5" s="1"/>
  <c r="B277" i="5" s="1"/>
  <c r="B278" i="5" s="1"/>
  <c r="B279" i="5" s="1"/>
  <c r="B280" i="5" s="1"/>
  <c r="B281" i="5" s="1"/>
  <c r="B282" i="5" s="1"/>
  <c r="B283" i="5" s="1"/>
  <c r="B284" i="5" s="1"/>
  <c r="B285" i="5" s="1"/>
  <c r="B286" i="5" s="1"/>
  <c r="B287" i="5" s="1"/>
  <c r="B288" i="5" s="1"/>
  <c r="B289" i="5" s="1"/>
  <c r="B290" i="5" s="1"/>
  <c r="B291" i="5" s="1"/>
  <c r="R34" i="7" l="1"/>
  <c r="D203" i="5"/>
  <c r="B205" i="5"/>
  <c r="B206" i="5" s="1"/>
  <c r="B207" i="5" s="1"/>
  <c r="B208" i="5" s="1"/>
  <c r="B209" i="5" s="1"/>
  <c r="B210" i="5" s="1"/>
  <c r="B211" i="5" s="1"/>
  <c r="B212" i="5" s="1"/>
  <c r="B213" i="5" s="1"/>
  <c r="B214" i="5" s="1"/>
  <c r="B215" i="5" s="1"/>
  <c r="B216" i="5" s="1"/>
  <c r="B217" i="5" s="1"/>
  <c r="B218" i="5" s="1"/>
  <c r="B219" i="5" s="1"/>
  <c r="B220" i="5" s="1"/>
  <c r="B221" i="5" s="1"/>
  <c r="B222" i="5" s="1"/>
  <c r="B223" i="5" s="1"/>
  <c r="B183" i="5"/>
  <c r="B184" i="5" s="1"/>
  <c r="B185" i="5" s="1"/>
  <c r="B186" i="5" s="1"/>
  <c r="B187" i="5" s="1"/>
  <c r="B188" i="5" s="1"/>
  <c r="B189" i="5" s="1"/>
  <c r="B190" i="5" s="1"/>
  <c r="B191" i="5" s="1"/>
  <c r="B192" i="5" s="1"/>
  <c r="B193" i="5" s="1"/>
  <c r="B194" i="5" s="1"/>
  <c r="B195" i="5" s="1"/>
  <c r="B196" i="5" s="1"/>
  <c r="B197" i="5" s="1"/>
  <c r="B198" i="5" s="1"/>
  <c r="B199" i="5" s="1"/>
  <c r="B200" i="5" s="1"/>
  <c r="B201" i="5" s="1"/>
  <c r="M179" i="5"/>
  <c r="L179" i="5"/>
  <c r="K179" i="5"/>
  <c r="J179" i="5"/>
  <c r="I179" i="5"/>
  <c r="H179" i="5"/>
  <c r="G179" i="5"/>
  <c r="F179" i="5"/>
  <c r="E179" i="5"/>
  <c r="D179" i="5"/>
  <c r="D201" i="5" s="1"/>
  <c r="D405" i="5" s="1"/>
  <c r="M178" i="5"/>
  <c r="L178" i="5"/>
  <c r="K178" i="5"/>
  <c r="J178" i="5"/>
  <c r="I178" i="5"/>
  <c r="H178" i="5"/>
  <c r="G178" i="5"/>
  <c r="F178" i="5"/>
  <c r="E178" i="5"/>
  <c r="D178" i="5"/>
  <c r="D200" i="5" s="1"/>
  <c r="D404" i="5" s="1"/>
  <c r="M177" i="5"/>
  <c r="L177" i="5"/>
  <c r="K177" i="5"/>
  <c r="J177" i="5"/>
  <c r="I177" i="5"/>
  <c r="H177" i="5"/>
  <c r="G177" i="5"/>
  <c r="F177" i="5"/>
  <c r="E177" i="5"/>
  <c r="D177" i="5"/>
  <c r="M176" i="5"/>
  <c r="L176" i="5"/>
  <c r="K176" i="5"/>
  <c r="J176" i="5"/>
  <c r="I176" i="5"/>
  <c r="H176" i="5"/>
  <c r="G176" i="5"/>
  <c r="F176" i="5"/>
  <c r="E176" i="5"/>
  <c r="D176" i="5"/>
  <c r="M175" i="5"/>
  <c r="L175" i="5"/>
  <c r="K175" i="5"/>
  <c r="J175" i="5"/>
  <c r="I175" i="5"/>
  <c r="H175" i="5"/>
  <c r="G175" i="5"/>
  <c r="F175" i="5"/>
  <c r="E175" i="5"/>
  <c r="D175" i="5"/>
  <c r="M174" i="5"/>
  <c r="L174" i="5"/>
  <c r="K174" i="5"/>
  <c r="J174" i="5"/>
  <c r="I174" i="5"/>
  <c r="H174" i="5"/>
  <c r="G174" i="5"/>
  <c r="F174" i="5"/>
  <c r="E174" i="5"/>
  <c r="D174" i="5"/>
  <c r="M173" i="5"/>
  <c r="L173" i="5"/>
  <c r="K173" i="5"/>
  <c r="J173" i="5"/>
  <c r="I173" i="5"/>
  <c r="H173" i="5"/>
  <c r="G173" i="5"/>
  <c r="F173" i="5"/>
  <c r="E173" i="5"/>
  <c r="D173" i="5"/>
  <c r="M172" i="5"/>
  <c r="L172" i="5"/>
  <c r="K172" i="5"/>
  <c r="J172" i="5"/>
  <c r="I172" i="5"/>
  <c r="H172" i="5"/>
  <c r="G172" i="5"/>
  <c r="F172" i="5"/>
  <c r="E172" i="5"/>
  <c r="D172" i="5"/>
  <c r="M171" i="5"/>
  <c r="L171" i="5"/>
  <c r="K171" i="5"/>
  <c r="J171" i="5"/>
  <c r="I171" i="5"/>
  <c r="H171" i="5"/>
  <c r="G171" i="5"/>
  <c r="F171" i="5"/>
  <c r="E171" i="5"/>
  <c r="D171" i="5"/>
  <c r="M170" i="5"/>
  <c r="L170" i="5"/>
  <c r="K170" i="5"/>
  <c r="J170" i="5"/>
  <c r="I170" i="5"/>
  <c r="H170" i="5"/>
  <c r="G170" i="5"/>
  <c r="F170" i="5"/>
  <c r="E170" i="5"/>
  <c r="D170" i="5"/>
  <c r="M169" i="5"/>
  <c r="L169" i="5"/>
  <c r="K169" i="5"/>
  <c r="J169" i="5"/>
  <c r="I169" i="5"/>
  <c r="H169" i="5"/>
  <c r="G169" i="5"/>
  <c r="F169" i="5"/>
  <c r="E169" i="5"/>
  <c r="D169" i="5"/>
  <c r="M168" i="5"/>
  <c r="L168" i="5"/>
  <c r="K168" i="5"/>
  <c r="J168" i="5"/>
  <c r="I168" i="5"/>
  <c r="H168" i="5"/>
  <c r="G168" i="5"/>
  <c r="F168" i="5"/>
  <c r="E168" i="5"/>
  <c r="D168" i="5"/>
  <c r="M167" i="5"/>
  <c r="L167" i="5"/>
  <c r="K167" i="5"/>
  <c r="J167" i="5"/>
  <c r="I167" i="5"/>
  <c r="H167" i="5"/>
  <c r="G167" i="5"/>
  <c r="F167" i="5"/>
  <c r="E167" i="5"/>
  <c r="D167" i="5"/>
  <c r="M166" i="5"/>
  <c r="L166" i="5"/>
  <c r="K166" i="5"/>
  <c r="J166" i="5"/>
  <c r="I166" i="5"/>
  <c r="H166" i="5"/>
  <c r="G166" i="5"/>
  <c r="F166" i="5"/>
  <c r="E166" i="5"/>
  <c r="D166" i="5"/>
  <c r="M165" i="5"/>
  <c r="L165" i="5"/>
  <c r="K165" i="5"/>
  <c r="J165" i="5"/>
  <c r="I165" i="5"/>
  <c r="H165" i="5"/>
  <c r="G165" i="5"/>
  <c r="F165" i="5"/>
  <c r="E165" i="5"/>
  <c r="D165" i="5"/>
  <c r="M164" i="5"/>
  <c r="L164" i="5"/>
  <c r="K164" i="5"/>
  <c r="J164" i="5"/>
  <c r="I164" i="5"/>
  <c r="H164" i="5"/>
  <c r="G164" i="5"/>
  <c r="F164" i="5"/>
  <c r="E164" i="5"/>
  <c r="D164" i="5"/>
  <c r="M163" i="5"/>
  <c r="L163" i="5"/>
  <c r="K163" i="5"/>
  <c r="J163" i="5"/>
  <c r="I163" i="5"/>
  <c r="H163" i="5"/>
  <c r="G163" i="5"/>
  <c r="F163" i="5"/>
  <c r="E163" i="5"/>
  <c r="D163" i="5"/>
  <c r="M162" i="5"/>
  <c r="L162" i="5"/>
  <c r="K162" i="5"/>
  <c r="J162" i="5"/>
  <c r="I162" i="5"/>
  <c r="H162" i="5"/>
  <c r="G162" i="5"/>
  <c r="F162" i="5"/>
  <c r="E162" i="5"/>
  <c r="D162" i="5"/>
  <c r="M161" i="5"/>
  <c r="L161" i="5"/>
  <c r="K161" i="5"/>
  <c r="J161" i="5"/>
  <c r="I161" i="5"/>
  <c r="H161" i="5"/>
  <c r="G161" i="5"/>
  <c r="F161" i="5"/>
  <c r="E161" i="5"/>
  <c r="D161" i="5"/>
  <c r="M160" i="5"/>
  <c r="L160" i="5"/>
  <c r="K160" i="5"/>
  <c r="J160" i="5"/>
  <c r="I160" i="5"/>
  <c r="H160" i="5"/>
  <c r="G160" i="5"/>
  <c r="F160" i="5"/>
  <c r="E160" i="5"/>
  <c r="D160" i="5"/>
  <c r="B161" i="5"/>
  <c r="B162" i="5" s="1"/>
  <c r="B163" i="5" s="1"/>
  <c r="B164" i="5" s="1"/>
  <c r="B165" i="5" s="1"/>
  <c r="B166" i="5" s="1"/>
  <c r="B167" i="5" s="1"/>
  <c r="B168" i="5" s="1"/>
  <c r="B169" i="5" s="1"/>
  <c r="B170" i="5" s="1"/>
  <c r="B171" i="5" s="1"/>
  <c r="B172" i="5" s="1"/>
  <c r="B173" i="5" s="1"/>
  <c r="B174" i="5" s="1"/>
  <c r="B175" i="5" s="1"/>
  <c r="B176" i="5" s="1"/>
  <c r="B177" i="5" s="1"/>
  <c r="B178" i="5" s="1"/>
  <c r="B179" i="5" s="1"/>
  <c r="AG383" i="5"/>
  <c r="AF383" i="5"/>
  <c r="AE383" i="5"/>
  <c r="AD383" i="5"/>
  <c r="AC383" i="5"/>
  <c r="AB383" i="5"/>
  <c r="AA383" i="5"/>
  <c r="Z383" i="5"/>
  <c r="Y383" i="5"/>
  <c r="X383" i="5"/>
  <c r="W383" i="5"/>
  <c r="V383" i="5"/>
  <c r="U383" i="5"/>
  <c r="T383" i="5"/>
  <c r="S383" i="5"/>
  <c r="R383" i="5"/>
  <c r="Q383" i="5"/>
  <c r="P383" i="5"/>
  <c r="O383" i="5"/>
  <c r="N383" i="5"/>
  <c r="M383" i="5"/>
  <c r="L383" i="5"/>
  <c r="K383" i="5"/>
  <c r="J383" i="5"/>
  <c r="I383" i="5"/>
  <c r="H383" i="5"/>
  <c r="G383" i="5"/>
  <c r="F383" i="5"/>
  <c r="E383" i="5"/>
  <c r="D383" i="5"/>
  <c r="AG382" i="5"/>
  <c r="AF382" i="5"/>
  <c r="AE382" i="5"/>
  <c r="AD382" i="5"/>
  <c r="AC382" i="5"/>
  <c r="AB382" i="5"/>
  <c r="AA382" i="5"/>
  <c r="Z382" i="5"/>
  <c r="Y382" i="5"/>
  <c r="X382" i="5"/>
  <c r="W382" i="5"/>
  <c r="V382" i="5"/>
  <c r="U382" i="5"/>
  <c r="T382" i="5"/>
  <c r="S382" i="5"/>
  <c r="R382" i="5"/>
  <c r="Q382" i="5"/>
  <c r="P382" i="5"/>
  <c r="O382" i="5"/>
  <c r="N382" i="5"/>
  <c r="M382" i="5"/>
  <c r="L382" i="5"/>
  <c r="K382" i="5"/>
  <c r="J382" i="5"/>
  <c r="I382" i="5"/>
  <c r="H382" i="5"/>
  <c r="G382" i="5"/>
  <c r="F382" i="5"/>
  <c r="E382" i="5"/>
  <c r="D382" i="5"/>
  <c r="AG381" i="5"/>
  <c r="AF381" i="5"/>
  <c r="AE381" i="5"/>
  <c r="AD381" i="5"/>
  <c r="AC381" i="5"/>
  <c r="AB381" i="5"/>
  <c r="AA381" i="5"/>
  <c r="Z381" i="5"/>
  <c r="Y381" i="5"/>
  <c r="X381" i="5"/>
  <c r="W381" i="5"/>
  <c r="V381" i="5"/>
  <c r="U381" i="5"/>
  <c r="T381" i="5"/>
  <c r="S381" i="5"/>
  <c r="R381" i="5"/>
  <c r="Q381" i="5"/>
  <c r="P381" i="5"/>
  <c r="O381" i="5"/>
  <c r="N381" i="5"/>
  <c r="M381" i="5"/>
  <c r="L381" i="5"/>
  <c r="K381" i="5"/>
  <c r="J381" i="5"/>
  <c r="I381" i="5"/>
  <c r="H381" i="5"/>
  <c r="G381" i="5"/>
  <c r="F381" i="5"/>
  <c r="E381" i="5"/>
  <c r="D381" i="5"/>
  <c r="AG380" i="5"/>
  <c r="AF380" i="5"/>
  <c r="AE380" i="5"/>
  <c r="AD380" i="5"/>
  <c r="AC380" i="5"/>
  <c r="AB380" i="5"/>
  <c r="AA380" i="5"/>
  <c r="Z380" i="5"/>
  <c r="Y380" i="5"/>
  <c r="X380" i="5"/>
  <c r="W380" i="5"/>
  <c r="V380" i="5"/>
  <c r="U380" i="5"/>
  <c r="T380" i="5"/>
  <c r="S380" i="5"/>
  <c r="R380" i="5"/>
  <c r="Q380" i="5"/>
  <c r="P380" i="5"/>
  <c r="O380" i="5"/>
  <c r="N380" i="5"/>
  <c r="M380" i="5"/>
  <c r="L380" i="5"/>
  <c r="K380" i="5"/>
  <c r="J380" i="5"/>
  <c r="I380" i="5"/>
  <c r="H380" i="5"/>
  <c r="G380" i="5"/>
  <c r="F380" i="5"/>
  <c r="E380" i="5"/>
  <c r="D380" i="5"/>
  <c r="AG379" i="5"/>
  <c r="AF379" i="5"/>
  <c r="AE379" i="5"/>
  <c r="AD379" i="5"/>
  <c r="AC379" i="5"/>
  <c r="AB379" i="5"/>
  <c r="AA379" i="5"/>
  <c r="Z379" i="5"/>
  <c r="Y379" i="5"/>
  <c r="X379" i="5"/>
  <c r="W379" i="5"/>
  <c r="V379" i="5"/>
  <c r="U379" i="5"/>
  <c r="T379" i="5"/>
  <c r="S379" i="5"/>
  <c r="R379" i="5"/>
  <c r="Q379" i="5"/>
  <c r="P379" i="5"/>
  <c r="O379" i="5"/>
  <c r="N379" i="5"/>
  <c r="M379" i="5"/>
  <c r="L379" i="5"/>
  <c r="K379" i="5"/>
  <c r="J379" i="5"/>
  <c r="I379" i="5"/>
  <c r="H379" i="5"/>
  <c r="G379" i="5"/>
  <c r="F379" i="5"/>
  <c r="E379" i="5"/>
  <c r="D379" i="5"/>
  <c r="AG378" i="5"/>
  <c r="AF378" i="5"/>
  <c r="AE378" i="5"/>
  <c r="AD378" i="5"/>
  <c r="AC378" i="5"/>
  <c r="AB378" i="5"/>
  <c r="AA378" i="5"/>
  <c r="Z378" i="5"/>
  <c r="Y378" i="5"/>
  <c r="X378" i="5"/>
  <c r="W378" i="5"/>
  <c r="V378" i="5"/>
  <c r="U378" i="5"/>
  <c r="T378" i="5"/>
  <c r="S378" i="5"/>
  <c r="R378" i="5"/>
  <c r="Q378" i="5"/>
  <c r="P378" i="5"/>
  <c r="O378" i="5"/>
  <c r="N378" i="5"/>
  <c r="M378" i="5"/>
  <c r="L378" i="5"/>
  <c r="K378" i="5"/>
  <c r="J378" i="5"/>
  <c r="I378" i="5"/>
  <c r="H378" i="5"/>
  <c r="G378" i="5"/>
  <c r="F378" i="5"/>
  <c r="E378" i="5"/>
  <c r="D378" i="5"/>
  <c r="AG377" i="5"/>
  <c r="AF377" i="5"/>
  <c r="AE377" i="5"/>
  <c r="AD377" i="5"/>
  <c r="AC377" i="5"/>
  <c r="AB377" i="5"/>
  <c r="AA377" i="5"/>
  <c r="Z377" i="5"/>
  <c r="Y377" i="5"/>
  <c r="X377" i="5"/>
  <c r="W377" i="5"/>
  <c r="V377" i="5"/>
  <c r="U377" i="5"/>
  <c r="T377" i="5"/>
  <c r="S377" i="5"/>
  <c r="R377" i="5"/>
  <c r="Q377" i="5"/>
  <c r="P377" i="5"/>
  <c r="O377" i="5"/>
  <c r="N377" i="5"/>
  <c r="M377" i="5"/>
  <c r="L377" i="5"/>
  <c r="K377" i="5"/>
  <c r="J377" i="5"/>
  <c r="I377" i="5"/>
  <c r="H377" i="5"/>
  <c r="G377" i="5"/>
  <c r="F377" i="5"/>
  <c r="E377" i="5"/>
  <c r="D377" i="5"/>
  <c r="AG376" i="5"/>
  <c r="AF376" i="5"/>
  <c r="AE376" i="5"/>
  <c r="AD376" i="5"/>
  <c r="AC376" i="5"/>
  <c r="AB376" i="5"/>
  <c r="AA376" i="5"/>
  <c r="Z376" i="5"/>
  <c r="Y376" i="5"/>
  <c r="X376" i="5"/>
  <c r="W376" i="5"/>
  <c r="V376" i="5"/>
  <c r="U376" i="5"/>
  <c r="T376" i="5"/>
  <c r="S376" i="5"/>
  <c r="R376" i="5"/>
  <c r="Q376" i="5"/>
  <c r="P376" i="5"/>
  <c r="O376" i="5"/>
  <c r="N376" i="5"/>
  <c r="M376" i="5"/>
  <c r="L376" i="5"/>
  <c r="K376" i="5"/>
  <c r="J376" i="5"/>
  <c r="I376" i="5"/>
  <c r="H376" i="5"/>
  <c r="G376" i="5"/>
  <c r="F376" i="5"/>
  <c r="E376" i="5"/>
  <c r="D376" i="5"/>
  <c r="AG375" i="5"/>
  <c r="AF375" i="5"/>
  <c r="AE375" i="5"/>
  <c r="AD375" i="5"/>
  <c r="AC375" i="5"/>
  <c r="AB375" i="5"/>
  <c r="AA375" i="5"/>
  <c r="Z375" i="5"/>
  <c r="Y375" i="5"/>
  <c r="X375" i="5"/>
  <c r="W375" i="5"/>
  <c r="V375" i="5"/>
  <c r="U375" i="5"/>
  <c r="T375" i="5"/>
  <c r="S375" i="5"/>
  <c r="R375" i="5"/>
  <c r="Q375" i="5"/>
  <c r="P375" i="5"/>
  <c r="O375" i="5"/>
  <c r="N375" i="5"/>
  <c r="M375" i="5"/>
  <c r="L375" i="5"/>
  <c r="K375" i="5"/>
  <c r="J375" i="5"/>
  <c r="I375" i="5"/>
  <c r="H375" i="5"/>
  <c r="G375" i="5"/>
  <c r="F375" i="5"/>
  <c r="E375" i="5"/>
  <c r="D375" i="5"/>
  <c r="AG374" i="5"/>
  <c r="AF374" i="5"/>
  <c r="AE374" i="5"/>
  <c r="AD374" i="5"/>
  <c r="AC374" i="5"/>
  <c r="AB374" i="5"/>
  <c r="AA374" i="5"/>
  <c r="Z374" i="5"/>
  <c r="Y374" i="5"/>
  <c r="X374" i="5"/>
  <c r="W374" i="5"/>
  <c r="V374" i="5"/>
  <c r="U374" i="5"/>
  <c r="T374" i="5"/>
  <c r="S374" i="5"/>
  <c r="R374" i="5"/>
  <c r="Q374" i="5"/>
  <c r="P374" i="5"/>
  <c r="O374" i="5"/>
  <c r="N374" i="5"/>
  <c r="M374" i="5"/>
  <c r="L374" i="5"/>
  <c r="K374" i="5"/>
  <c r="J374" i="5"/>
  <c r="I374" i="5"/>
  <c r="H374" i="5"/>
  <c r="G374" i="5"/>
  <c r="F374" i="5"/>
  <c r="E374" i="5"/>
  <c r="D374" i="5"/>
  <c r="AG373" i="5"/>
  <c r="AF373" i="5"/>
  <c r="AE373" i="5"/>
  <c r="AD373" i="5"/>
  <c r="AC373" i="5"/>
  <c r="AB373" i="5"/>
  <c r="AA373" i="5"/>
  <c r="Z373" i="5"/>
  <c r="Y373" i="5"/>
  <c r="X373" i="5"/>
  <c r="W373" i="5"/>
  <c r="V373" i="5"/>
  <c r="U373" i="5"/>
  <c r="T373" i="5"/>
  <c r="S373" i="5"/>
  <c r="R373" i="5"/>
  <c r="Q373" i="5"/>
  <c r="P373" i="5"/>
  <c r="O373" i="5"/>
  <c r="N373" i="5"/>
  <c r="M373" i="5"/>
  <c r="L373" i="5"/>
  <c r="K373" i="5"/>
  <c r="J373" i="5"/>
  <c r="I373" i="5"/>
  <c r="H373" i="5"/>
  <c r="G373" i="5"/>
  <c r="F373" i="5"/>
  <c r="E373" i="5"/>
  <c r="D373" i="5"/>
  <c r="AG372" i="5"/>
  <c r="AF372" i="5"/>
  <c r="AE372" i="5"/>
  <c r="AD372" i="5"/>
  <c r="AC372" i="5"/>
  <c r="AB372" i="5"/>
  <c r="AA372" i="5"/>
  <c r="Z372" i="5"/>
  <c r="Y372" i="5"/>
  <c r="X372" i="5"/>
  <c r="W372" i="5"/>
  <c r="V372" i="5"/>
  <c r="U372" i="5"/>
  <c r="T372" i="5"/>
  <c r="S372" i="5"/>
  <c r="R372" i="5"/>
  <c r="Q372" i="5"/>
  <c r="P372" i="5"/>
  <c r="O372" i="5"/>
  <c r="N372" i="5"/>
  <c r="M372" i="5"/>
  <c r="L372" i="5"/>
  <c r="K372" i="5"/>
  <c r="J372" i="5"/>
  <c r="I372" i="5"/>
  <c r="H372" i="5"/>
  <c r="G372" i="5"/>
  <c r="F372" i="5"/>
  <c r="E372" i="5"/>
  <c r="D372" i="5"/>
  <c r="AG371" i="5"/>
  <c r="AF371" i="5"/>
  <c r="AE371" i="5"/>
  <c r="AD371" i="5"/>
  <c r="AC371" i="5"/>
  <c r="AB371" i="5"/>
  <c r="AA371" i="5"/>
  <c r="Z371" i="5"/>
  <c r="Y371" i="5"/>
  <c r="X371" i="5"/>
  <c r="W371" i="5"/>
  <c r="V371" i="5"/>
  <c r="U371" i="5"/>
  <c r="T371" i="5"/>
  <c r="S371" i="5"/>
  <c r="R371" i="5"/>
  <c r="Q371" i="5"/>
  <c r="P371" i="5"/>
  <c r="O371" i="5"/>
  <c r="N371" i="5"/>
  <c r="M371" i="5"/>
  <c r="L371" i="5"/>
  <c r="K371" i="5"/>
  <c r="J371" i="5"/>
  <c r="I371" i="5"/>
  <c r="H371" i="5"/>
  <c r="G371" i="5"/>
  <c r="F371" i="5"/>
  <c r="E371" i="5"/>
  <c r="D371" i="5"/>
  <c r="AG370" i="5"/>
  <c r="AF370" i="5"/>
  <c r="AE370" i="5"/>
  <c r="AD370" i="5"/>
  <c r="AC370" i="5"/>
  <c r="AB370" i="5"/>
  <c r="AA370" i="5"/>
  <c r="Z370" i="5"/>
  <c r="Y370" i="5"/>
  <c r="X370" i="5"/>
  <c r="W370" i="5"/>
  <c r="V370" i="5"/>
  <c r="U370" i="5"/>
  <c r="T370" i="5"/>
  <c r="S370" i="5"/>
  <c r="R370" i="5"/>
  <c r="Q370" i="5"/>
  <c r="P370" i="5"/>
  <c r="O370" i="5"/>
  <c r="N370" i="5"/>
  <c r="M370" i="5"/>
  <c r="L370" i="5"/>
  <c r="K370" i="5"/>
  <c r="J370" i="5"/>
  <c r="I370" i="5"/>
  <c r="H370" i="5"/>
  <c r="G370" i="5"/>
  <c r="F370" i="5"/>
  <c r="E370" i="5"/>
  <c r="D370" i="5"/>
  <c r="AG369" i="5"/>
  <c r="AF369" i="5"/>
  <c r="AE369" i="5"/>
  <c r="AD369" i="5"/>
  <c r="AC369" i="5"/>
  <c r="AB369" i="5"/>
  <c r="AA369" i="5"/>
  <c r="Z369" i="5"/>
  <c r="Y369" i="5"/>
  <c r="X369" i="5"/>
  <c r="W369" i="5"/>
  <c r="V369" i="5"/>
  <c r="U369" i="5"/>
  <c r="T369" i="5"/>
  <c r="S369" i="5"/>
  <c r="R369" i="5"/>
  <c r="Q369" i="5"/>
  <c r="P369" i="5"/>
  <c r="O369" i="5"/>
  <c r="N369" i="5"/>
  <c r="M369" i="5"/>
  <c r="L369" i="5"/>
  <c r="K369" i="5"/>
  <c r="J369" i="5"/>
  <c r="I369" i="5"/>
  <c r="H369" i="5"/>
  <c r="G369" i="5"/>
  <c r="F369" i="5"/>
  <c r="E369" i="5"/>
  <c r="D369" i="5"/>
  <c r="AG368" i="5"/>
  <c r="AF368" i="5"/>
  <c r="AE368" i="5"/>
  <c r="AD368" i="5"/>
  <c r="AC368" i="5"/>
  <c r="AB368" i="5"/>
  <c r="AA368" i="5"/>
  <c r="Z368" i="5"/>
  <c r="Y368" i="5"/>
  <c r="X368" i="5"/>
  <c r="W368" i="5"/>
  <c r="V368" i="5"/>
  <c r="U368" i="5"/>
  <c r="T368" i="5"/>
  <c r="S368" i="5"/>
  <c r="R368" i="5"/>
  <c r="Q368" i="5"/>
  <c r="P368" i="5"/>
  <c r="O368" i="5"/>
  <c r="N368" i="5"/>
  <c r="M368" i="5"/>
  <c r="L368" i="5"/>
  <c r="K368" i="5"/>
  <c r="J368" i="5"/>
  <c r="I368" i="5"/>
  <c r="H368" i="5"/>
  <c r="G368" i="5"/>
  <c r="F368" i="5"/>
  <c r="E368" i="5"/>
  <c r="D368" i="5"/>
  <c r="AG367" i="5"/>
  <c r="AF367" i="5"/>
  <c r="AE367" i="5"/>
  <c r="AD367" i="5"/>
  <c r="AC367" i="5"/>
  <c r="AB367" i="5"/>
  <c r="AA367" i="5"/>
  <c r="Z367" i="5"/>
  <c r="Y367" i="5"/>
  <c r="X367" i="5"/>
  <c r="W367" i="5"/>
  <c r="V367" i="5"/>
  <c r="U367" i="5"/>
  <c r="T367" i="5"/>
  <c r="S367" i="5"/>
  <c r="R367" i="5"/>
  <c r="Q367" i="5"/>
  <c r="P367" i="5"/>
  <c r="O367" i="5"/>
  <c r="N367" i="5"/>
  <c r="M367" i="5"/>
  <c r="L367" i="5"/>
  <c r="K367" i="5"/>
  <c r="J367" i="5"/>
  <c r="I367" i="5"/>
  <c r="H367" i="5"/>
  <c r="G367" i="5"/>
  <c r="F367" i="5"/>
  <c r="E367" i="5"/>
  <c r="D367" i="5"/>
  <c r="AG366" i="5"/>
  <c r="AF366" i="5"/>
  <c r="AE366" i="5"/>
  <c r="AD366" i="5"/>
  <c r="AC366" i="5"/>
  <c r="AB366" i="5"/>
  <c r="AA366" i="5"/>
  <c r="Z366" i="5"/>
  <c r="Y366" i="5"/>
  <c r="X366" i="5"/>
  <c r="W366" i="5"/>
  <c r="V366" i="5"/>
  <c r="U366" i="5"/>
  <c r="T366" i="5"/>
  <c r="S366" i="5"/>
  <c r="R366" i="5"/>
  <c r="Q366" i="5"/>
  <c r="P366" i="5"/>
  <c r="O366" i="5"/>
  <c r="N366" i="5"/>
  <c r="M366" i="5"/>
  <c r="L366" i="5"/>
  <c r="K366" i="5"/>
  <c r="J366" i="5"/>
  <c r="I366" i="5"/>
  <c r="H366" i="5"/>
  <c r="G366" i="5"/>
  <c r="F366" i="5"/>
  <c r="E366" i="5"/>
  <c r="D366" i="5"/>
  <c r="AG365" i="5"/>
  <c r="AF365" i="5"/>
  <c r="AE365" i="5"/>
  <c r="AD365" i="5"/>
  <c r="AC365" i="5"/>
  <c r="AB365" i="5"/>
  <c r="AA365" i="5"/>
  <c r="Z365" i="5"/>
  <c r="Y365" i="5"/>
  <c r="X365" i="5"/>
  <c r="W365" i="5"/>
  <c r="V365" i="5"/>
  <c r="U365" i="5"/>
  <c r="T365" i="5"/>
  <c r="S365" i="5"/>
  <c r="R365" i="5"/>
  <c r="Q365" i="5"/>
  <c r="P365" i="5"/>
  <c r="O365" i="5"/>
  <c r="N365" i="5"/>
  <c r="M365" i="5"/>
  <c r="L365" i="5"/>
  <c r="K365" i="5"/>
  <c r="J365" i="5"/>
  <c r="I365" i="5"/>
  <c r="H365" i="5"/>
  <c r="G365" i="5"/>
  <c r="F365" i="5"/>
  <c r="E365" i="5"/>
  <c r="D365" i="5"/>
  <c r="AG364" i="5"/>
  <c r="AF364" i="5"/>
  <c r="AE364" i="5"/>
  <c r="AD364" i="5"/>
  <c r="AC364" i="5"/>
  <c r="AB364" i="5"/>
  <c r="AA364" i="5"/>
  <c r="Z364" i="5"/>
  <c r="Y364" i="5"/>
  <c r="X364" i="5"/>
  <c r="W364" i="5"/>
  <c r="V364" i="5"/>
  <c r="U364" i="5"/>
  <c r="T364" i="5"/>
  <c r="S364" i="5"/>
  <c r="R364" i="5"/>
  <c r="Q364" i="5"/>
  <c r="P364" i="5"/>
  <c r="O364" i="5"/>
  <c r="N364" i="5"/>
  <c r="M364" i="5"/>
  <c r="L364" i="5"/>
  <c r="K364" i="5"/>
  <c r="J364" i="5"/>
  <c r="I364" i="5"/>
  <c r="H364" i="5"/>
  <c r="G364" i="5"/>
  <c r="F364" i="5"/>
  <c r="E364" i="5"/>
  <c r="D364" i="5"/>
  <c r="D363" i="5"/>
  <c r="B365" i="5"/>
  <c r="B366" i="5" s="1"/>
  <c r="B367" i="5" s="1"/>
  <c r="B368" i="5" s="1"/>
  <c r="B369" i="5" s="1"/>
  <c r="B370" i="5" s="1"/>
  <c r="B371" i="5" s="1"/>
  <c r="B372" i="5" s="1"/>
  <c r="B373" i="5" s="1"/>
  <c r="B374" i="5" s="1"/>
  <c r="B375" i="5" s="1"/>
  <c r="B376" i="5" s="1"/>
  <c r="B377" i="5" s="1"/>
  <c r="B378" i="5" s="1"/>
  <c r="B379" i="5" s="1"/>
  <c r="B380" i="5" s="1"/>
  <c r="B381" i="5" s="1"/>
  <c r="B382" i="5" s="1"/>
  <c r="B383" i="5" s="1"/>
  <c r="D115" i="5"/>
  <c r="D93" i="5"/>
  <c r="D15" i="5"/>
  <c r="AG498" i="5"/>
  <c r="AF498" i="5"/>
  <c r="AE498" i="5"/>
  <c r="AD498" i="5"/>
  <c r="AC498" i="5"/>
  <c r="AB498" i="5"/>
  <c r="AA498" i="5"/>
  <c r="Z498" i="5"/>
  <c r="Y498" i="5"/>
  <c r="X498" i="5"/>
  <c r="W498" i="5"/>
  <c r="V498" i="5"/>
  <c r="U498" i="5"/>
  <c r="T498" i="5"/>
  <c r="S498" i="5"/>
  <c r="R498" i="5"/>
  <c r="Q498" i="5"/>
  <c r="P498" i="5"/>
  <c r="N498" i="5"/>
  <c r="M498" i="5"/>
  <c r="L498" i="5"/>
  <c r="K498" i="5"/>
  <c r="J498" i="5"/>
  <c r="I498" i="5"/>
  <c r="H498" i="5"/>
  <c r="G498" i="5"/>
  <c r="F498" i="5"/>
  <c r="E498" i="5"/>
  <c r="AG489" i="5"/>
  <c r="AF489" i="5"/>
  <c r="AE489" i="5"/>
  <c r="AD489" i="5"/>
  <c r="AC489" i="5"/>
  <c r="AB489" i="5"/>
  <c r="AA489" i="5"/>
  <c r="Z489" i="5"/>
  <c r="Y489" i="5"/>
  <c r="X489" i="5"/>
  <c r="W489" i="5"/>
  <c r="V489" i="5"/>
  <c r="U489" i="5"/>
  <c r="T489" i="5"/>
  <c r="S489" i="5"/>
  <c r="R489" i="5"/>
  <c r="Q489" i="5"/>
  <c r="P489" i="5"/>
  <c r="N489" i="5"/>
  <c r="M489" i="5"/>
  <c r="L489" i="5"/>
  <c r="K489" i="5"/>
  <c r="J489" i="5"/>
  <c r="I489" i="5"/>
  <c r="H489" i="5"/>
  <c r="G489" i="5"/>
  <c r="F489" i="5"/>
  <c r="E489" i="5"/>
  <c r="G80" i="1"/>
  <c r="P85" i="1"/>
  <c r="O85" i="1" s="1"/>
  <c r="N85" i="1" s="1"/>
  <c r="M85" i="1" s="1"/>
  <c r="L85" i="1" s="1"/>
  <c r="K85" i="1" s="1"/>
  <c r="J85" i="1" s="1"/>
  <c r="I85" i="1" s="1"/>
  <c r="H85" i="1" s="1"/>
  <c r="G85" i="1" s="1"/>
  <c r="D64" i="5" s="1"/>
  <c r="D498" i="5"/>
  <c r="D489" i="5"/>
  <c r="D17" i="5"/>
  <c r="E17" i="5" s="1"/>
  <c r="F108" i="1"/>
  <c r="R106" i="1"/>
  <c r="R105" i="1"/>
  <c r="R104" i="1"/>
  <c r="R103" i="1"/>
  <c r="R102" i="1"/>
  <c r="R101" i="1"/>
  <c r="R100" i="1"/>
  <c r="R99" i="1"/>
  <c r="R98" i="1"/>
  <c r="R97" i="1"/>
  <c r="R96" i="1"/>
  <c r="R95" i="1"/>
  <c r="R94" i="1"/>
  <c r="R93" i="1"/>
  <c r="R92" i="1"/>
  <c r="R91" i="1"/>
  <c r="R90" i="1"/>
  <c r="R89" i="1"/>
  <c r="R88" i="1"/>
  <c r="R87" i="1"/>
  <c r="D14" i="5"/>
  <c r="D13" i="5"/>
  <c r="D16" i="5" s="1"/>
  <c r="C428" i="5"/>
  <c r="C31" i="7" s="1"/>
  <c r="C427" i="5"/>
  <c r="C30" i="7" s="1"/>
  <c r="C426" i="5"/>
  <c r="C29" i="7" s="1"/>
  <c r="C425" i="5"/>
  <c r="C28" i="7" s="1"/>
  <c r="C424" i="5"/>
  <c r="C27" i="7" s="1"/>
  <c r="C423" i="5"/>
  <c r="C26" i="7" s="1"/>
  <c r="R490" i="5"/>
  <c r="R491" i="5" s="1"/>
  <c r="Q490" i="5"/>
  <c r="Q491" i="5" s="1"/>
  <c r="P490" i="5"/>
  <c r="P491" i="5" s="1"/>
  <c r="O490" i="5"/>
  <c r="O491" i="5" s="1"/>
  <c r="N490" i="5"/>
  <c r="N491" i="5" s="1"/>
  <c r="B410" i="5"/>
  <c r="B411" i="5" s="1"/>
  <c r="B412" i="5" s="1"/>
  <c r="B413" i="5" s="1"/>
  <c r="B414" i="5" s="1"/>
  <c r="B415" i="5" s="1"/>
  <c r="B416" i="5" s="1"/>
  <c r="B417" i="5" s="1"/>
  <c r="B418" i="5" s="1"/>
  <c r="B419" i="5" s="1"/>
  <c r="B420" i="5" s="1"/>
  <c r="B421" i="5" s="1"/>
  <c r="B422" i="5" s="1"/>
  <c r="B423" i="5" s="1"/>
  <c r="B424" i="5" s="1"/>
  <c r="B425" i="5" s="1"/>
  <c r="B426" i="5" s="1"/>
  <c r="B427" i="5" s="1"/>
  <c r="B428" i="5" s="1"/>
  <c r="B341" i="5"/>
  <c r="B342" i="5" s="1"/>
  <c r="B343" i="5" s="1"/>
  <c r="B344" i="5" s="1"/>
  <c r="B345" i="5" s="1"/>
  <c r="B346" i="5" s="1"/>
  <c r="B347" i="5" s="1"/>
  <c r="B348" i="5" s="1"/>
  <c r="B349" i="5" s="1"/>
  <c r="B350" i="5" s="1"/>
  <c r="B351" i="5" s="1"/>
  <c r="B352" i="5" s="1"/>
  <c r="B353" i="5" s="1"/>
  <c r="B354" i="5" s="1"/>
  <c r="B355" i="5" s="1"/>
  <c r="B356" i="5" s="1"/>
  <c r="B357" i="5" s="1"/>
  <c r="B358" i="5" s="1"/>
  <c r="B359" i="5" s="1"/>
  <c r="B319" i="5"/>
  <c r="B320" i="5" s="1"/>
  <c r="B321" i="5" s="1"/>
  <c r="B322" i="5" s="1"/>
  <c r="B323" i="5" s="1"/>
  <c r="B324" i="5" s="1"/>
  <c r="B325" i="5" s="1"/>
  <c r="B326" i="5" s="1"/>
  <c r="B327" i="5" s="1"/>
  <c r="B328" i="5" s="1"/>
  <c r="B329" i="5" s="1"/>
  <c r="B330" i="5" s="1"/>
  <c r="B331" i="5" s="1"/>
  <c r="B332" i="5" s="1"/>
  <c r="B333" i="5" s="1"/>
  <c r="B334" i="5" s="1"/>
  <c r="B335" i="5" s="1"/>
  <c r="B336" i="5" s="1"/>
  <c r="B337" i="5" s="1"/>
  <c r="D18" i="5"/>
  <c r="D182" i="5" l="1"/>
  <c r="D183" i="5"/>
  <c r="D387" i="5" s="1"/>
  <c r="D184" i="5"/>
  <c r="D388" i="5" s="1"/>
  <c r="D185" i="5"/>
  <c r="D186" i="5"/>
  <c r="D390" i="5" s="1"/>
  <c r="D187" i="5"/>
  <c r="D391" i="5" s="1"/>
  <c r="D188" i="5"/>
  <c r="D392" i="5" s="1"/>
  <c r="D189" i="5"/>
  <c r="D190" i="5"/>
  <c r="D394" i="5" s="1"/>
  <c r="D191" i="5"/>
  <c r="D192" i="5"/>
  <c r="D396" i="5" s="1"/>
  <c r="D193" i="5"/>
  <c r="D194" i="5"/>
  <c r="D398" i="5" s="1"/>
  <c r="D195" i="5"/>
  <c r="D399" i="5" s="1"/>
  <c r="D196" i="5"/>
  <c r="D400" i="5" s="1"/>
  <c r="D197" i="5"/>
  <c r="D401" i="5" s="1"/>
  <c r="D198" i="5"/>
  <c r="D402" i="5" s="1"/>
  <c r="D199" i="5"/>
  <c r="D403" i="5" s="1"/>
  <c r="D386" i="5"/>
  <c r="D393" i="5"/>
  <c r="D389" i="5"/>
  <c r="D397" i="5"/>
  <c r="E18" i="5"/>
  <c r="F18" i="5" s="1"/>
  <c r="G18" i="5" s="1"/>
  <c r="H18" i="5" s="1"/>
  <c r="I18" i="5" s="1"/>
  <c r="J18" i="5" s="1"/>
  <c r="K18" i="5" s="1"/>
  <c r="L18" i="5" s="1"/>
  <c r="M18" i="5" s="1"/>
  <c r="N18" i="5" s="1"/>
  <c r="O18" i="5" s="1"/>
  <c r="P18" i="5" s="1"/>
  <c r="Q18" i="5" s="1"/>
  <c r="R18" i="5" s="1"/>
  <c r="S18" i="5" s="1"/>
  <c r="T18" i="5" s="1"/>
  <c r="U18" i="5" s="1"/>
  <c r="V18" i="5" s="1"/>
  <c r="W18" i="5" s="1"/>
  <c r="X18" i="5" s="1"/>
  <c r="Y18" i="5" s="1"/>
  <c r="Z18" i="5" s="1"/>
  <c r="AA18" i="5" s="1"/>
  <c r="AB18" i="5" s="1"/>
  <c r="AC18" i="5" s="1"/>
  <c r="AD18" i="5" s="1"/>
  <c r="AE18" i="5" s="1"/>
  <c r="AF18" i="5" s="1"/>
  <c r="AG18" i="5" s="1"/>
  <c r="D486" i="5"/>
  <c r="D42" i="7" s="1"/>
  <c r="L14" i="1" s="1"/>
  <c r="D713" i="5"/>
  <c r="O498" i="5"/>
  <c r="D46" i="5"/>
  <c r="D48" i="5"/>
  <c r="D50" i="5"/>
  <c r="D52" i="5"/>
  <c r="D54" i="5"/>
  <c r="D56" i="5"/>
  <c r="D58" i="5"/>
  <c r="D60" i="5"/>
  <c r="D62" i="5"/>
  <c r="G111" i="1"/>
  <c r="D45" i="5"/>
  <c r="D47" i="5"/>
  <c r="D49" i="5"/>
  <c r="D51" i="5"/>
  <c r="D53" i="5"/>
  <c r="D55" i="5"/>
  <c r="D57" i="5"/>
  <c r="D59" i="5"/>
  <c r="D61" i="5"/>
  <c r="D63" i="5"/>
  <c r="E182" i="5"/>
  <c r="E183" i="5"/>
  <c r="E184" i="5"/>
  <c r="E185" i="5"/>
  <c r="E186" i="5"/>
  <c r="E187" i="5"/>
  <c r="E188" i="5"/>
  <c r="E189" i="5"/>
  <c r="E190" i="5"/>
  <c r="E191" i="5"/>
  <c r="E192" i="5"/>
  <c r="E193" i="5"/>
  <c r="E194" i="5"/>
  <c r="E216" i="5" s="1"/>
  <c r="E330" i="5" s="1"/>
  <c r="E195" i="5"/>
  <c r="E217" i="5" s="1"/>
  <c r="E331" i="5" s="1"/>
  <c r="E196" i="5"/>
  <c r="E218" i="5" s="1"/>
  <c r="E332" i="5" s="1"/>
  <c r="E197" i="5"/>
  <c r="E219" i="5" s="1"/>
  <c r="E333" i="5" s="1"/>
  <c r="E198" i="5"/>
  <c r="E220" i="5" s="1"/>
  <c r="E334" i="5" s="1"/>
  <c r="E199" i="5"/>
  <c r="E221" i="5" s="1"/>
  <c r="E335" i="5" s="1"/>
  <c r="E200" i="5"/>
  <c r="E222" i="5" s="1"/>
  <c r="E336" i="5" s="1"/>
  <c r="E201" i="5"/>
  <c r="E223" i="5" s="1"/>
  <c r="E337" i="5" s="1"/>
  <c r="D205" i="5"/>
  <c r="D209" i="5"/>
  <c r="D214" i="5"/>
  <c r="D217" i="5"/>
  <c r="D206" i="5"/>
  <c r="D212" i="5"/>
  <c r="D216" i="5"/>
  <c r="D218" i="5"/>
  <c r="D219" i="5"/>
  <c r="D220" i="5"/>
  <c r="D221" i="5"/>
  <c r="D222" i="5"/>
  <c r="D223" i="5"/>
  <c r="S708" i="5"/>
  <c r="U708" i="5"/>
  <c r="W708" i="5"/>
  <c r="Y708" i="5"/>
  <c r="AA708" i="5"/>
  <c r="AC708" i="5"/>
  <c r="AE708" i="5"/>
  <c r="AG708" i="5"/>
  <c r="T708" i="5"/>
  <c r="V708" i="5"/>
  <c r="X708" i="5"/>
  <c r="Z708" i="5"/>
  <c r="AB708" i="5"/>
  <c r="AD708" i="5"/>
  <c r="AF708" i="5"/>
  <c r="S490" i="5"/>
  <c r="S491" i="5" s="1"/>
  <c r="U490" i="5"/>
  <c r="U491" i="5" s="1"/>
  <c r="W490" i="5"/>
  <c r="W491" i="5" s="1"/>
  <c r="Y490" i="5"/>
  <c r="Y491" i="5" s="1"/>
  <c r="AA490" i="5"/>
  <c r="AA491" i="5" s="1"/>
  <c r="AC490" i="5"/>
  <c r="AC491" i="5" s="1"/>
  <c r="AE490" i="5"/>
  <c r="AE491" i="5" s="1"/>
  <c r="AG490" i="5"/>
  <c r="AG491" i="5" s="1"/>
  <c r="T490" i="5"/>
  <c r="T491" i="5" s="1"/>
  <c r="V490" i="5"/>
  <c r="V491" i="5" s="1"/>
  <c r="X490" i="5"/>
  <c r="X491" i="5" s="1"/>
  <c r="Z490" i="5"/>
  <c r="Z491" i="5" s="1"/>
  <c r="AB490" i="5"/>
  <c r="AB491" i="5" s="1"/>
  <c r="AD490" i="5"/>
  <c r="AD491" i="5" s="1"/>
  <c r="AF490" i="5"/>
  <c r="AF491" i="5" s="1"/>
  <c r="Q43" i="7"/>
  <c r="N43" i="7"/>
  <c r="P43" i="7"/>
  <c r="R43" i="7"/>
  <c r="L111" i="1"/>
  <c r="H111" i="1"/>
  <c r="J111" i="1"/>
  <c r="M111" i="1"/>
  <c r="O111" i="1"/>
  <c r="I111" i="1"/>
  <c r="K111" i="1"/>
  <c r="N111" i="1"/>
  <c r="P111" i="1"/>
  <c r="F17" i="5"/>
  <c r="F495" i="5" s="1"/>
  <c r="D495" i="5"/>
  <c r="D494" i="5"/>
  <c r="B13" i="7"/>
  <c r="B14" i="7" s="1"/>
  <c r="B15" i="7" s="1"/>
  <c r="B16" i="7" s="1"/>
  <c r="B17" i="7" s="1"/>
  <c r="B18" i="7" s="1"/>
  <c r="B19" i="7" s="1"/>
  <c r="B20" i="7" s="1"/>
  <c r="B21" i="7" s="1"/>
  <c r="B22" i="7" s="1"/>
  <c r="B23" i="7" s="1"/>
  <c r="B24" i="7" s="1"/>
  <c r="B25" i="7" s="1"/>
  <c r="B26" i="7" s="1"/>
  <c r="B27" i="7" s="1"/>
  <c r="B28" i="7" s="1"/>
  <c r="B29" i="7" s="1"/>
  <c r="B30" i="7" s="1"/>
  <c r="B31" i="7" s="1"/>
  <c r="E7" i="7"/>
  <c r="E212" i="5" l="1"/>
  <c r="E326" i="5" s="1"/>
  <c r="E495" i="5"/>
  <c r="F200" i="5"/>
  <c r="F198" i="5"/>
  <c r="F196" i="5"/>
  <c r="F194" i="5"/>
  <c r="F192" i="5"/>
  <c r="F190" i="5"/>
  <c r="F188" i="5"/>
  <c r="F186" i="5"/>
  <c r="F201" i="5"/>
  <c r="F199" i="5"/>
  <c r="F197" i="5"/>
  <c r="F195" i="5"/>
  <c r="F193" i="5"/>
  <c r="F191" i="5"/>
  <c r="F189" i="5"/>
  <c r="F187" i="5"/>
  <c r="F185" i="5"/>
  <c r="F184" i="5"/>
  <c r="F183" i="5"/>
  <c r="F182" i="5"/>
  <c r="D330" i="5"/>
  <c r="D337" i="5"/>
  <c r="D336" i="5"/>
  <c r="D335" i="5"/>
  <c r="D334" i="5"/>
  <c r="D333" i="5"/>
  <c r="D332" i="5"/>
  <c r="D326" i="5"/>
  <c r="D320" i="5"/>
  <c r="D331" i="5"/>
  <c r="D328" i="5"/>
  <c r="D323" i="5"/>
  <c r="D319" i="5"/>
  <c r="G17" i="5"/>
  <c r="G495" i="5" s="1"/>
  <c r="F7" i="7"/>
  <c r="D249" i="5"/>
  <c r="R71" i="1"/>
  <c r="R70" i="1"/>
  <c r="R69" i="1"/>
  <c r="R68" i="1"/>
  <c r="R67" i="1"/>
  <c r="R66" i="1"/>
  <c r="R65" i="1"/>
  <c r="R64" i="1"/>
  <c r="R63" i="1"/>
  <c r="R62" i="1"/>
  <c r="R61" i="1"/>
  <c r="R60" i="1"/>
  <c r="R59" i="1"/>
  <c r="R58" i="1"/>
  <c r="R57" i="1"/>
  <c r="R56" i="1"/>
  <c r="R55" i="1"/>
  <c r="R54" i="1"/>
  <c r="R53" i="1"/>
  <c r="R52" i="1"/>
  <c r="D44" i="7" l="1"/>
  <c r="G182" i="5"/>
  <c r="G183" i="5"/>
  <c r="G184" i="5"/>
  <c r="G185" i="5"/>
  <c r="G187" i="5"/>
  <c r="G189" i="5"/>
  <c r="G191" i="5"/>
  <c r="G193" i="5"/>
  <c r="G195" i="5"/>
  <c r="G197" i="5"/>
  <c r="F219" i="5"/>
  <c r="G199" i="5"/>
  <c r="F221" i="5"/>
  <c r="G201" i="5"/>
  <c r="F223" i="5"/>
  <c r="G186" i="5"/>
  <c r="G188" i="5"/>
  <c r="G190" i="5"/>
  <c r="G192" i="5"/>
  <c r="G194" i="5"/>
  <c r="G196" i="5"/>
  <c r="F218" i="5"/>
  <c r="G198" i="5"/>
  <c r="F220" i="5"/>
  <c r="G200" i="5"/>
  <c r="F222" i="5"/>
  <c r="O489" i="5"/>
  <c r="O43" i="7" s="1"/>
  <c r="H17" i="5"/>
  <c r="H495" i="5" s="1"/>
  <c r="G7" i="7"/>
  <c r="AG135" i="5"/>
  <c r="AF135" i="5"/>
  <c r="AE135" i="5"/>
  <c r="AD135" i="5"/>
  <c r="AC135" i="5"/>
  <c r="AB135" i="5"/>
  <c r="AA135" i="5"/>
  <c r="Z135" i="5"/>
  <c r="Y135" i="5"/>
  <c r="X135" i="5"/>
  <c r="W135" i="5"/>
  <c r="V135" i="5"/>
  <c r="U135" i="5"/>
  <c r="T135" i="5"/>
  <c r="S135" i="5"/>
  <c r="R135" i="5"/>
  <c r="Q135" i="5"/>
  <c r="P135" i="5"/>
  <c r="O135" i="5"/>
  <c r="N135" i="5"/>
  <c r="M135" i="5"/>
  <c r="L135" i="5"/>
  <c r="K135" i="5"/>
  <c r="J135" i="5"/>
  <c r="I135" i="5"/>
  <c r="H135" i="5"/>
  <c r="G135" i="5"/>
  <c r="F135" i="5"/>
  <c r="E135" i="5"/>
  <c r="D135" i="5"/>
  <c r="D157" i="5" s="1"/>
  <c r="AG134" i="5"/>
  <c r="AF134" i="5"/>
  <c r="AE134" i="5"/>
  <c r="AD134" i="5"/>
  <c r="AC134" i="5"/>
  <c r="AB134" i="5"/>
  <c r="AA134" i="5"/>
  <c r="Z134" i="5"/>
  <c r="Y134" i="5"/>
  <c r="X134" i="5"/>
  <c r="W134" i="5"/>
  <c r="V134" i="5"/>
  <c r="U134" i="5"/>
  <c r="T134" i="5"/>
  <c r="S134" i="5"/>
  <c r="R134" i="5"/>
  <c r="Q134" i="5"/>
  <c r="P134" i="5"/>
  <c r="O134" i="5"/>
  <c r="N134" i="5"/>
  <c r="M134" i="5"/>
  <c r="L134" i="5"/>
  <c r="K134" i="5"/>
  <c r="J134" i="5"/>
  <c r="I134" i="5"/>
  <c r="H134" i="5"/>
  <c r="G134" i="5"/>
  <c r="F134" i="5"/>
  <c r="E134" i="5"/>
  <c r="D134" i="5"/>
  <c r="AG133" i="5"/>
  <c r="AF133" i="5"/>
  <c r="AE133" i="5"/>
  <c r="AD133" i="5"/>
  <c r="AC133" i="5"/>
  <c r="AB133" i="5"/>
  <c r="AA133" i="5"/>
  <c r="Z133" i="5"/>
  <c r="Y133" i="5"/>
  <c r="X133" i="5"/>
  <c r="W133" i="5"/>
  <c r="V133" i="5"/>
  <c r="U133" i="5"/>
  <c r="T133" i="5"/>
  <c r="S133" i="5"/>
  <c r="R133" i="5"/>
  <c r="Q133" i="5"/>
  <c r="P133" i="5"/>
  <c r="O133" i="5"/>
  <c r="N133" i="5"/>
  <c r="M133" i="5"/>
  <c r="L133" i="5"/>
  <c r="K133" i="5"/>
  <c r="J133" i="5"/>
  <c r="I133" i="5"/>
  <c r="H133" i="5"/>
  <c r="G133" i="5"/>
  <c r="F133" i="5"/>
  <c r="E133" i="5"/>
  <c r="D133" i="5"/>
  <c r="D155" i="5" s="1"/>
  <c r="AG132" i="5"/>
  <c r="AF132" i="5"/>
  <c r="AE132" i="5"/>
  <c r="AD132" i="5"/>
  <c r="AC132" i="5"/>
  <c r="AB132" i="5"/>
  <c r="AA132" i="5"/>
  <c r="Z132" i="5"/>
  <c r="Y132" i="5"/>
  <c r="X132" i="5"/>
  <c r="W132" i="5"/>
  <c r="V132" i="5"/>
  <c r="U132" i="5"/>
  <c r="T132" i="5"/>
  <c r="S132" i="5"/>
  <c r="R132" i="5"/>
  <c r="Q132" i="5"/>
  <c r="P132" i="5"/>
  <c r="O132" i="5"/>
  <c r="N132" i="5"/>
  <c r="M132" i="5"/>
  <c r="L132" i="5"/>
  <c r="K132" i="5"/>
  <c r="J132" i="5"/>
  <c r="I132" i="5"/>
  <c r="H132" i="5"/>
  <c r="G132" i="5"/>
  <c r="F132" i="5"/>
  <c r="E132" i="5"/>
  <c r="D132" i="5"/>
  <c r="AG131" i="5"/>
  <c r="AF131" i="5"/>
  <c r="AE131" i="5"/>
  <c r="AD131" i="5"/>
  <c r="AC131" i="5"/>
  <c r="AB131" i="5"/>
  <c r="AA131" i="5"/>
  <c r="Z131" i="5"/>
  <c r="Y131" i="5"/>
  <c r="X131" i="5"/>
  <c r="W131" i="5"/>
  <c r="V131" i="5"/>
  <c r="U131" i="5"/>
  <c r="T131" i="5"/>
  <c r="S131" i="5"/>
  <c r="R131" i="5"/>
  <c r="Q131" i="5"/>
  <c r="P131" i="5"/>
  <c r="O131" i="5"/>
  <c r="N131" i="5"/>
  <c r="M131" i="5"/>
  <c r="L131" i="5"/>
  <c r="K131" i="5"/>
  <c r="J131" i="5"/>
  <c r="I131" i="5"/>
  <c r="H131" i="5"/>
  <c r="G131" i="5"/>
  <c r="F131" i="5"/>
  <c r="E131" i="5"/>
  <c r="D131" i="5"/>
  <c r="D153" i="5" s="1"/>
  <c r="AG130" i="5"/>
  <c r="AF130" i="5"/>
  <c r="AE130" i="5"/>
  <c r="AD130" i="5"/>
  <c r="AC130" i="5"/>
  <c r="AB130" i="5"/>
  <c r="AA130" i="5"/>
  <c r="Z130" i="5"/>
  <c r="Y130" i="5"/>
  <c r="X130" i="5"/>
  <c r="W130" i="5"/>
  <c r="V130" i="5"/>
  <c r="U130" i="5"/>
  <c r="T130" i="5"/>
  <c r="S130" i="5"/>
  <c r="R130" i="5"/>
  <c r="Q130" i="5"/>
  <c r="P130" i="5"/>
  <c r="O130" i="5"/>
  <c r="N130" i="5"/>
  <c r="M130" i="5"/>
  <c r="L130" i="5"/>
  <c r="K130" i="5"/>
  <c r="J130" i="5"/>
  <c r="I130" i="5"/>
  <c r="H130" i="5"/>
  <c r="G130" i="5"/>
  <c r="F130" i="5"/>
  <c r="E130" i="5"/>
  <c r="D130" i="5"/>
  <c r="AG129" i="5"/>
  <c r="AF129" i="5"/>
  <c r="AE129" i="5"/>
  <c r="AD129" i="5"/>
  <c r="AC129" i="5"/>
  <c r="AB129" i="5"/>
  <c r="AA129" i="5"/>
  <c r="Z129" i="5"/>
  <c r="Y129" i="5"/>
  <c r="X129" i="5"/>
  <c r="W129" i="5"/>
  <c r="V129" i="5"/>
  <c r="U129" i="5"/>
  <c r="T129" i="5"/>
  <c r="S129" i="5"/>
  <c r="R129" i="5"/>
  <c r="Q129" i="5"/>
  <c r="P129" i="5"/>
  <c r="O129" i="5"/>
  <c r="N129" i="5"/>
  <c r="M129" i="5"/>
  <c r="L129" i="5"/>
  <c r="K129" i="5"/>
  <c r="J129" i="5"/>
  <c r="I129" i="5"/>
  <c r="H129" i="5"/>
  <c r="G129" i="5"/>
  <c r="F129" i="5"/>
  <c r="E129" i="5"/>
  <c r="D129" i="5"/>
  <c r="AG128" i="5"/>
  <c r="AF128" i="5"/>
  <c r="AE128" i="5"/>
  <c r="AD128" i="5"/>
  <c r="AC128" i="5"/>
  <c r="AB128" i="5"/>
  <c r="AA128" i="5"/>
  <c r="Z128" i="5"/>
  <c r="Y128" i="5"/>
  <c r="X128" i="5"/>
  <c r="W128" i="5"/>
  <c r="V128" i="5"/>
  <c r="U128" i="5"/>
  <c r="T128" i="5"/>
  <c r="S128" i="5"/>
  <c r="R128" i="5"/>
  <c r="Q128" i="5"/>
  <c r="P128" i="5"/>
  <c r="O128" i="5"/>
  <c r="N128" i="5"/>
  <c r="M128" i="5"/>
  <c r="L128" i="5"/>
  <c r="K128" i="5"/>
  <c r="J128" i="5"/>
  <c r="I128" i="5"/>
  <c r="H128" i="5"/>
  <c r="G128" i="5"/>
  <c r="F128" i="5"/>
  <c r="E128" i="5"/>
  <c r="D128" i="5"/>
  <c r="AG127" i="5"/>
  <c r="AF127" i="5"/>
  <c r="AE127" i="5"/>
  <c r="AD127" i="5"/>
  <c r="AC127" i="5"/>
  <c r="AB127" i="5"/>
  <c r="AA127" i="5"/>
  <c r="Z127" i="5"/>
  <c r="Y127" i="5"/>
  <c r="X127" i="5"/>
  <c r="W127" i="5"/>
  <c r="V127" i="5"/>
  <c r="U127" i="5"/>
  <c r="T127" i="5"/>
  <c r="S127" i="5"/>
  <c r="R127" i="5"/>
  <c r="Q127" i="5"/>
  <c r="P127" i="5"/>
  <c r="O127" i="5"/>
  <c r="N127" i="5"/>
  <c r="M127" i="5"/>
  <c r="L127" i="5"/>
  <c r="K127" i="5"/>
  <c r="J127" i="5"/>
  <c r="I127" i="5"/>
  <c r="H127" i="5"/>
  <c r="G127" i="5"/>
  <c r="F127" i="5"/>
  <c r="E127" i="5"/>
  <c r="D127" i="5"/>
  <c r="AG126" i="5"/>
  <c r="AF126" i="5"/>
  <c r="AE126" i="5"/>
  <c r="AD126" i="5"/>
  <c r="AC126" i="5"/>
  <c r="AB126" i="5"/>
  <c r="AA126" i="5"/>
  <c r="Z126" i="5"/>
  <c r="Y126" i="5"/>
  <c r="X126" i="5"/>
  <c r="W126" i="5"/>
  <c r="V126" i="5"/>
  <c r="U126" i="5"/>
  <c r="T126" i="5"/>
  <c r="S126" i="5"/>
  <c r="R126" i="5"/>
  <c r="Q126" i="5"/>
  <c r="P126" i="5"/>
  <c r="O126" i="5"/>
  <c r="N126" i="5"/>
  <c r="M126" i="5"/>
  <c r="L126" i="5"/>
  <c r="K126" i="5"/>
  <c r="J126" i="5"/>
  <c r="I126" i="5"/>
  <c r="H126" i="5"/>
  <c r="G126" i="5"/>
  <c r="F126" i="5"/>
  <c r="E126" i="5"/>
  <c r="D126" i="5"/>
  <c r="AG125" i="5"/>
  <c r="AF125" i="5"/>
  <c r="AE125" i="5"/>
  <c r="AD125" i="5"/>
  <c r="AC125" i="5"/>
  <c r="AB125" i="5"/>
  <c r="AA125" i="5"/>
  <c r="Z125" i="5"/>
  <c r="Y125" i="5"/>
  <c r="X125" i="5"/>
  <c r="W125" i="5"/>
  <c r="V125" i="5"/>
  <c r="U125" i="5"/>
  <c r="T125" i="5"/>
  <c r="S125" i="5"/>
  <c r="R125" i="5"/>
  <c r="Q125" i="5"/>
  <c r="P125" i="5"/>
  <c r="O125" i="5"/>
  <c r="N125" i="5"/>
  <c r="M125" i="5"/>
  <c r="L125" i="5"/>
  <c r="K125" i="5"/>
  <c r="J125" i="5"/>
  <c r="I125" i="5"/>
  <c r="H125" i="5"/>
  <c r="G125" i="5"/>
  <c r="F125" i="5"/>
  <c r="E125" i="5"/>
  <c r="D125" i="5"/>
  <c r="AG124" i="5"/>
  <c r="AF124" i="5"/>
  <c r="AE124" i="5"/>
  <c r="AD124" i="5"/>
  <c r="AC124" i="5"/>
  <c r="AB124" i="5"/>
  <c r="AA124" i="5"/>
  <c r="Z124" i="5"/>
  <c r="Y124" i="5"/>
  <c r="X124" i="5"/>
  <c r="W124" i="5"/>
  <c r="V124" i="5"/>
  <c r="U124" i="5"/>
  <c r="T124" i="5"/>
  <c r="S124" i="5"/>
  <c r="R124" i="5"/>
  <c r="Q124" i="5"/>
  <c r="P124" i="5"/>
  <c r="O124" i="5"/>
  <c r="N124" i="5"/>
  <c r="M124" i="5"/>
  <c r="L124" i="5"/>
  <c r="K124" i="5"/>
  <c r="J124" i="5"/>
  <c r="I124" i="5"/>
  <c r="H124" i="5"/>
  <c r="G124" i="5"/>
  <c r="F124" i="5"/>
  <c r="E124" i="5"/>
  <c r="D124" i="5"/>
  <c r="AG123" i="5"/>
  <c r="AF123" i="5"/>
  <c r="AE123" i="5"/>
  <c r="AD123" i="5"/>
  <c r="AC123" i="5"/>
  <c r="AB123" i="5"/>
  <c r="AA123" i="5"/>
  <c r="Z123" i="5"/>
  <c r="Y123" i="5"/>
  <c r="X123" i="5"/>
  <c r="W123" i="5"/>
  <c r="V123" i="5"/>
  <c r="U123" i="5"/>
  <c r="T123" i="5"/>
  <c r="S123" i="5"/>
  <c r="R123" i="5"/>
  <c r="Q123" i="5"/>
  <c r="P123" i="5"/>
  <c r="O123" i="5"/>
  <c r="N123" i="5"/>
  <c r="M123" i="5"/>
  <c r="L123" i="5"/>
  <c r="K123" i="5"/>
  <c r="J123" i="5"/>
  <c r="I123" i="5"/>
  <c r="H123" i="5"/>
  <c r="G123" i="5"/>
  <c r="F123" i="5"/>
  <c r="E123" i="5"/>
  <c r="D123" i="5"/>
  <c r="AG122" i="5"/>
  <c r="AF122" i="5"/>
  <c r="AE122" i="5"/>
  <c r="AD122" i="5"/>
  <c r="AC122" i="5"/>
  <c r="AB122" i="5"/>
  <c r="AA122" i="5"/>
  <c r="Z122" i="5"/>
  <c r="Y122" i="5"/>
  <c r="X122" i="5"/>
  <c r="W122" i="5"/>
  <c r="V122" i="5"/>
  <c r="U122" i="5"/>
  <c r="T122" i="5"/>
  <c r="S122" i="5"/>
  <c r="R122" i="5"/>
  <c r="Q122" i="5"/>
  <c r="P122" i="5"/>
  <c r="O122" i="5"/>
  <c r="N122" i="5"/>
  <c r="M122" i="5"/>
  <c r="L122" i="5"/>
  <c r="K122" i="5"/>
  <c r="J122" i="5"/>
  <c r="I122" i="5"/>
  <c r="H122" i="5"/>
  <c r="G122" i="5"/>
  <c r="F122" i="5"/>
  <c r="E122" i="5"/>
  <c r="D122" i="5"/>
  <c r="AG121" i="5"/>
  <c r="AF121" i="5"/>
  <c r="AE121" i="5"/>
  <c r="AD121" i="5"/>
  <c r="AC121" i="5"/>
  <c r="AB121" i="5"/>
  <c r="AA121" i="5"/>
  <c r="Z121" i="5"/>
  <c r="Y121" i="5"/>
  <c r="X121" i="5"/>
  <c r="W121" i="5"/>
  <c r="V121" i="5"/>
  <c r="U121" i="5"/>
  <c r="T121" i="5"/>
  <c r="S121" i="5"/>
  <c r="R121" i="5"/>
  <c r="Q121" i="5"/>
  <c r="P121" i="5"/>
  <c r="O121" i="5"/>
  <c r="N121" i="5"/>
  <c r="M121" i="5"/>
  <c r="L121" i="5"/>
  <c r="K121" i="5"/>
  <c r="J121" i="5"/>
  <c r="I121" i="5"/>
  <c r="H121" i="5"/>
  <c r="G121" i="5"/>
  <c r="F121" i="5"/>
  <c r="E121" i="5"/>
  <c r="D121" i="5"/>
  <c r="AG120" i="5"/>
  <c r="AF120" i="5"/>
  <c r="AE120" i="5"/>
  <c r="AD120" i="5"/>
  <c r="AC120" i="5"/>
  <c r="AB120" i="5"/>
  <c r="AA120" i="5"/>
  <c r="Z120" i="5"/>
  <c r="Y120" i="5"/>
  <c r="X120" i="5"/>
  <c r="W120" i="5"/>
  <c r="V120" i="5"/>
  <c r="U120" i="5"/>
  <c r="T120" i="5"/>
  <c r="S120" i="5"/>
  <c r="R120" i="5"/>
  <c r="Q120" i="5"/>
  <c r="P120" i="5"/>
  <c r="O120" i="5"/>
  <c r="N120" i="5"/>
  <c r="M120" i="5"/>
  <c r="L120" i="5"/>
  <c r="K120" i="5"/>
  <c r="J120" i="5"/>
  <c r="I120" i="5"/>
  <c r="H120" i="5"/>
  <c r="G120" i="5"/>
  <c r="F120" i="5"/>
  <c r="E120" i="5"/>
  <c r="D120" i="5"/>
  <c r="AG119" i="5"/>
  <c r="AF119" i="5"/>
  <c r="AE119" i="5"/>
  <c r="AD119" i="5"/>
  <c r="AC119" i="5"/>
  <c r="AB119" i="5"/>
  <c r="AA119" i="5"/>
  <c r="Z119" i="5"/>
  <c r="Y119" i="5"/>
  <c r="X119" i="5"/>
  <c r="W119" i="5"/>
  <c r="V119" i="5"/>
  <c r="U119" i="5"/>
  <c r="T119" i="5"/>
  <c r="S119" i="5"/>
  <c r="R119" i="5"/>
  <c r="Q119" i="5"/>
  <c r="P119" i="5"/>
  <c r="O119" i="5"/>
  <c r="N119" i="5"/>
  <c r="M119" i="5"/>
  <c r="L119" i="5"/>
  <c r="K119" i="5"/>
  <c r="J119" i="5"/>
  <c r="I119" i="5"/>
  <c r="H119" i="5"/>
  <c r="G119" i="5"/>
  <c r="F119" i="5"/>
  <c r="E119" i="5"/>
  <c r="D119" i="5"/>
  <c r="AG118" i="5"/>
  <c r="AF118" i="5"/>
  <c r="AE118" i="5"/>
  <c r="AD118" i="5"/>
  <c r="AC118" i="5"/>
  <c r="AB118" i="5"/>
  <c r="AA118" i="5"/>
  <c r="Z118" i="5"/>
  <c r="Y118" i="5"/>
  <c r="X118" i="5"/>
  <c r="W118" i="5"/>
  <c r="V118" i="5"/>
  <c r="U118" i="5"/>
  <c r="T118" i="5"/>
  <c r="S118" i="5"/>
  <c r="R118" i="5"/>
  <c r="Q118" i="5"/>
  <c r="P118" i="5"/>
  <c r="O118" i="5"/>
  <c r="N118" i="5"/>
  <c r="M118" i="5"/>
  <c r="L118" i="5"/>
  <c r="K118" i="5"/>
  <c r="J118" i="5"/>
  <c r="I118" i="5"/>
  <c r="H118" i="5"/>
  <c r="G118" i="5"/>
  <c r="F118" i="5"/>
  <c r="E118" i="5"/>
  <c r="D118" i="5"/>
  <c r="AG117" i="5"/>
  <c r="AF117" i="5"/>
  <c r="AE117" i="5"/>
  <c r="AD117" i="5"/>
  <c r="AC117" i="5"/>
  <c r="AB117" i="5"/>
  <c r="AA117" i="5"/>
  <c r="Z117" i="5"/>
  <c r="Y117" i="5"/>
  <c r="X117" i="5"/>
  <c r="W117" i="5"/>
  <c r="V117" i="5"/>
  <c r="U117" i="5"/>
  <c r="T117" i="5"/>
  <c r="S117" i="5"/>
  <c r="R117" i="5"/>
  <c r="Q117" i="5"/>
  <c r="P117" i="5"/>
  <c r="O117" i="5"/>
  <c r="N117" i="5"/>
  <c r="M117" i="5"/>
  <c r="L117" i="5"/>
  <c r="K117" i="5"/>
  <c r="J117" i="5"/>
  <c r="I117" i="5"/>
  <c r="H117" i="5"/>
  <c r="G117" i="5"/>
  <c r="F117" i="5"/>
  <c r="E117" i="5"/>
  <c r="D117" i="5"/>
  <c r="D137" i="5"/>
  <c r="AG247" i="5"/>
  <c r="AF247" i="5"/>
  <c r="AE247" i="5"/>
  <c r="AD247" i="5"/>
  <c r="AC247" i="5"/>
  <c r="AB247" i="5"/>
  <c r="AA247" i="5"/>
  <c r="Z247" i="5"/>
  <c r="Y247" i="5"/>
  <c r="X247" i="5"/>
  <c r="W247" i="5"/>
  <c r="V247" i="5"/>
  <c r="U247" i="5"/>
  <c r="T247" i="5"/>
  <c r="S247" i="5"/>
  <c r="R247" i="5"/>
  <c r="Q247" i="5"/>
  <c r="P247" i="5"/>
  <c r="O247" i="5"/>
  <c r="N247" i="5"/>
  <c r="M247" i="5"/>
  <c r="L247" i="5"/>
  <c r="K247" i="5"/>
  <c r="J247" i="5"/>
  <c r="I247" i="5"/>
  <c r="H247" i="5"/>
  <c r="G247" i="5"/>
  <c r="F247" i="5"/>
  <c r="E247" i="5"/>
  <c r="D247" i="5"/>
  <c r="AG246" i="5"/>
  <c r="AF246" i="5"/>
  <c r="AE246" i="5"/>
  <c r="AD246" i="5"/>
  <c r="AC246" i="5"/>
  <c r="AB246" i="5"/>
  <c r="AA246" i="5"/>
  <c r="Z246" i="5"/>
  <c r="Y246" i="5"/>
  <c r="X246" i="5"/>
  <c r="W246" i="5"/>
  <c r="V246" i="5"/>
  <c r="U246" i="5"/>
  <c r="T246" i="5"/>
  <c r="S246" i="5"/>
  <c r="R246" i="5"/>
  <c r="Q246" i="5"/>
  <c r="P246" i="5"/>
  <c r="O246" i="5"/>
  <c r="N246" i="5"/>
  <c r="M246" i="5"/>
  <c r="L246" i="5"/>
  <c r="K246" i="5"/>
  <c r="J246" i="5"/>
  <c r="I246" i="5"/>
  <c r="H246" i="5"/>
  <c r="G246" i="5"/>
  <c r="F246" i="5"/>
  <c r="E246" i="5"/>
  <c r="D246" i="5"/>
  <c r="AG245" i="5"/>
  <c r="AF245" i="5"/>
  <c r="AE245" i="5"/>
  <c r="AD245" i="5"/>
  <c r="AC245" i="5"/>
  <c r="AB245" i="5"/>
  <c r="AA245" i="5"/>
  <c r="Z245" i="5"/>
  <c r="Y245" i="5"/>
  <c r="X245" i="5"/>
  <c r="W245" i="5"/>
  <c r="V245" i="5"/>
  <c r="U245" i="5"/>
  <c r="T245" i="5"/>
  <c r="S245" i="5"/>
  <c r="R245" i="5"/>
  <c r="Q245" i="5"/>
  <c r="P245" i="5"/>
  <c r="O245" i="5"/>
  <c r="N245" i="5"/>
  <c r="M245" i="5"/>
  <c r="L245" i="5"/>
  <c r="K245" i="5"/>
  <c r="J245" i="5"/>
  <c r="I245" i="5"/>
  <c r="H245" i="5"/>
  <c r="G245" i="5"/>
  <c r="F245" i="5"/>
  <c r="E245" i="5"/>
  <c r="D245" i="5"/>
  <c r="AG244" i="5"/>
  <c r="AF244" i="5"/>
  <c r="AE244" i="5"/>
  <c r="AD244" i="5"/>
  <c r="AC244" i="5"/>
  <c r="AB244" i="5"/>
  <c r="AA244" i="5"/>
  <c r="Z244" i="5"/>
  <c r="Y244" i="5"/>
  <c r="X244" i="5"/>
  <c r="W244" i="5"/>
  <c r="V244" i="5"/>
  <c r="U244" i="5"/>
  <c r="T244" i="5"/>
  <c r="S244" i="5"/>
  <c r="R244" i="5"/>
  <c r="Q244" i="5"/>
  <c r="P244" i="5"/>
  <c r="O244" i="5"/>
  <c r="N244" i="5"/>
  <c r="M244" i="5"/>
  <c r="L244" i="5"/>
  <c r="K244" i="5"/>
  <c r="J244" i="5"/>
  <c r="I244" i="5"/>
  <c r="H244" i="5"/>
  <c r="G244" i="5"/>
  <c r="F244" i="5"/>
  <c r="E244" i="5"/>
  <c r="D244" i="5"/>
  <c r="AG243" i="5"/>
  <c r="AF243" i="5"/>
  <c r="AE243" i="5"/>
  <c r="AD243" i="5"/>
  <c r="AC243" i="5"/>
  <c r="AB243" i="5"/>
  <c r="AA243" i="5"/>
  <c r="Z243" i="5"/>
  <c r="Y243" i="5"/>
  <c r="X243" i="5"/>
  <c r="W243" i="5"/>
  <c r="V243" i="5"/>
  <c r="U243" i="5"/>
  <c r="T243" i="5"/>
  <c r="S243" i="5"/>
  <c r="R243" i="5"/>
  <c r="Q243" i="5"/>
  <c r="P243" i="5"/>
  <c r="O243" i="5"/>
  <c r="N243" i="5"/>
  <c r="M243" i="5"/>
  <c r="L243" i="5"/>
  <c r="K243" i="5"/>
  <c r="J243" i="5"/>
  <c r="I243" i="5"/>
  <c r="H243" i="5"/>
  <c r="G243" i="5"/>
  <c r="F243" i="5"/>
  <c r="E243" i="5"/>
  <c r="D243" i="5"/>
  <c r="AG242" i="5"/>
  <c r="AF242" i="5"/>
  <c r="AE242" i="5"/>
  <c r="AD242" i="5"/>
  <c r="AC242" i="5"/>
  <c r="AB242" i="5"/>
  <c r="AA242" i="5"/>
  <c r="Z242" i="5"/>
  <c r="Y242" i="5"/>
  <c r="X242" i="5"/>
  <c r="W242" i="5"/>
  <c r="V242" i="5"/>
  <c r="U242" i="5"/>
  <c r="T242" i="5"/>
  <c r="S242" i="5"/>
  <c r="R242" i="5"/>
  <c r="Q242" i="5"/>
  <c r="P242" i="5"/>
  <c r="O242" i="5"/>
  <c r="N242" i="5"/>
  <c r="M242" i="5"/>
  <c r="L242" i="5"/>
  <c r="K242" i="5"/>
  <c r="J242" i="5"/>
  <c r="I242" i="5"/>
  <c r="H242" i="5"/>
  <c r="G242" i="5"/>
  <c r="F242" i="5"/>
  <c r="E242" i="5"/>
  <c r="D242" i="5"/>
  <c r="AG241" i="5"/>
  <c r="AF241" i="5"/>
  <c r="AE241" i="5"/>
  <c r="AD241" i="5"/>
  <c r="AC241" i="5"/>
  <c r="AB241" i="5"/>
  <c r="AA241" i="5"/>
  <c r="Z241" i="5"/>
  <c r="Y241" i="5"/>
  <c r="X241" i="5"/>
  <c r="W241" i="5"/>
  <c r="V241" i="5"/>
  <c r="U241" i="5"/>
  <c r="T241" i="5"/>
  <c r="S241" i="5"/>
  <c r="R241" i="5"/>
  <c r="Q241" i="5"/>
  <c r="P241" i="5"/>
  <c r="O241" i="5"/>
  <c r="N241" i="5"/>
  <c r="M241" i="5"/>
  <c r="L241" i="5"/>
  <c r="K241" i="5"/>
  <c r="J241" i="5"/>
  <c r="I241" i="5"/>
  <c r="H241" i="5"/>
  <c r="G241" i="5"/>
  <c r="F241" i="5"/>
  <c r="E241" i="5"/>
  <c r="D241" i="5"/>
  <c r="AG240" i="5"/>
  <c r="AF240" i="5"/>
  <c r="AE240" i="5"/>
  <c r="AD240" i="5"/>
  <c r="AC240" i="5"/>
  <c r="AB240" i="5"/>
  <c r="AA240" i="5"/>
  <c r="Z240" i="5"/>
  <c r="Y240" i="5"/>
  <c r="X240" i="5"/>
  <c r="W240" i="5"/>
  <c r="V240" i="5"/>
  <c r="U240" i="5"/>
  <c r="T240" i="5"/>
  <c r="S240" i="5"/>
  <c r="R240" i="5"/>
  <c r="Q240" i="5"/>
  <c r="P240" i="5"/>
  <c r="O240" i="5"/>
  <c r="N240" i="5"/>
  <c r="M240" i="5"/>
  <c r="L240" i="5"/>
  <c r="K240" i="5"/>
  <c r="J240" i="5"/>
  <c r="I240" i="5"/>
  <c r="H240" i="5"/>
  <c r="G240" i="5"/>
  <c r="F240" i="5"/>
  <c r="E240" i="5"/>
  <c r="D240" i="5"/>
  <c r="AG239" i="5"/>
  <c r="AF239" i="5"/>
  <c r="AE239" i="5"/>
  <c r="AD239" i="5"/>
  <c r="AC239" i="5"/>
  <c r="AB239" i="5"/>
  <c r="AA239" i="5"/>
  <c r="Z239" i="5"/>
  <c r="Y239" i="5"/>
  <c r="X239" i="5"/>
  <c r="W239" i="5"/>
  <c r="V239" i="5"/>
  <c r="U239" i="5"/>
  <c r="T239" i="5"/>
  <c r="S239" i="5"/>
  <c r="R239" i="5"/>
  <c r="Q239" i="5"/>
  <c r="P239" i="5"/>
  <c r="O239" i="5"/>
  <c r="N239" i="5"/>
  <c r="M239" i="5"/>
  <c r="L239" i="5"/>
  <c r="K239" i="5"/>
  <c r="J239" i="5"/>
  <c r="I239" i="5"/>
  <c r="H239" i="5"/>
  <c r="G239" i="5"/>
  <c r="F239" i="5"/>
  <c r="E239" i="5"/>
  <c r="D239" i="5"/>
  <c r="AG238" i="5"/>
  <c r="AG237" i="5"/>
  <c r="AF237" i="5"/>
  <c r="AE237" i="5"/>
  <c r="AD237" i="5"/>
  <c r="AC237" i="5"/>
  <c r="AB237" i="5"/>
  <c r="AA237" i="5"/>
  <c r="Z237" i="5"/>
  <c r="Y237" i="5"/>
  <c r="X237" i="5"/>
  <c r="W237" i="5"/>
  <c r="V237" i="5"/>
  <c r="U237" i="5"/>
  <c r="T237" i="5"/>
  <c r="S237" i="5"/>
  <c r="R237" i="5"/>
  <c r="Q237" i="5"/>
  <c r="P237" i="5"/>
  <c r="O237" i="5"/>
  <c r="N237" i="5"/>
  <c r="M237" i="5"/>
  <c r="L237" i="5"/>
  <c r="K237" i="5"/>
  <c r="J237" i="5"/>
  <c r="I237" i="5"/>
  <c r="H237" i="5"/>
  <c r="G237" i="5"/>
  <c r="F237" i="5"/>
  <c r="E237" i="5"/>
  <c r="D237" i="5"/>
  <c r="AG236" i="5"/>
  <c r="AF236" i="5"/>
  <c r="AE236" i="5"/>
  <c r="AD236" i="5"/>
  <c r="AC236" i="5"/>
  <c r="AB236" i="5"/>
  <c r="AA236" i="5"/>
  <c r="Z236" i="5"/>
  <c r="Y236" i="5"/>
  <c r="X236" i="5"/>
  <c r="W236" i="5"/>
  <c r="V236" i="5"/>
  <c r="U236" i="5"/>
  <c r="T236" i="5"/>
  <c r="S236" i="5"/>
  <c r="R236" i="5"/>
  <c r="Q236" i="5"/>
  <c r="P236" i="5"/>
  <c r="O236" i="5"/>
  <c r="N236" i="5"/>
  <c r="M236" i="5"/>
  <c r="L236" i="5"/>
  <c r="K236" i="5"/>
  <c r="J236" i="5"/>
  <c r="I236" i="5"/>
  <c r="H236" i="5"/>
  <c r="G236" i="5"/>
  <c r="F236" i="5"/>
  <c r="E236" i="5"/>
  <c r="D236" i="5"/>
  <c r="AG235" i="5"/>
  <c r="AF235" i="5"/>
  <c r="AE235" i="5"/>
  <c r="AD235" i="5"/>
  <c r="AC235" i="5"/>
  <c r="AB235" i="5"/>
  <c r="AA235" i="5"/>
  <c r="Z235" i="5"/>
  <c r="Y235" i="5"/>
  <c r="X235" i="5"/>
  <c r="W235" i="5"/>
  <c r="V235" i="5"/>
  <c r="U235" i="5"/>
  <c r="T235" i="5"/>
  <c r="S235" i="5"/>
  <c r="R235" i="5"/>
  <c r="Q235" i="5"/>
  <c r="P235" i="5"/>
  <c r="O235" i="5"/>
  <c r="N235" i="5"/>
  <c r="M235" i="5"/>
  <c r="L235" i="5"/>
  <c r="K235" i="5"/>
  <c r="J235" i="5"/>
  <c r="I235" i="5"/>
  <c r="H235" i="5"/>
  <c r="G235" i="5"/>
  <c r="F235" i="5"/>
  <c r="E235" i="5"/>
  <c r="D235" i="5"/>
  <c r="AG234" i="5"/>
  <c r="AF234" i="5"/>
  <c r="AE234" i="5"/>
  <c r="AD234" i="5"/>
  <c r="AC234" i="5"/>
  <c r="AB234" i="5"/>
  <c r="AA234" i="5"/>
  <c r="Z234" i="5"/>
  <c r="Y234" i="5"/>
  <c r="X234" i="5"/>
  <c r="W234" i="5"/>
  <c r="V234" i="5"/>
  <c r="U234" i="5"/>
  <c r="T234" i="5"/>
  <c r="S234" i="5"/>
  <c r="R234" i="5"/>
  <c r="Q234" i="5"/>
  <c r="P234" i="5"/>
  <c r="O234" i="5"/>
  <c r="N234" i="5"/>
  <c r="M234" i="5"/>
  <c r="L234" i="5"/>
  <c r="K234" i="5"/>
  <c r="J234" i="5"/>
  <c r="I234" i="5"/>
  <c r="H234" i="5"/>
  <c r="G234" i="5"/>
  <c r="F234" i="5"/>
  <c r="E234" i="5"/>
  <c r="D234" i="5"/>
  <c r="AG233" i="5"/>
  <c r="AG232" i="5"/>
  <c r="AF232" i="5"/>
  <c r="AE232" i="5"/>
  <c r="AD232" i="5"/>
  <c r="AC232" i="5"/>
  <c r="AB232" i="5"/>
  <c r="AA232" i="5"/>
  <c r="Z232" i="5"/>
  <c r="Y232" i="5"/>
  <c r="X232" i="5"/>
  <c r="W232" i="5"/>
  <c r="V232" i="5"/>
  <c r="U232" i="5"/>
  <c r="T232" i="5"/>
  <c r="S232" i="5"/>
  <c r="R232" i="5"/>
  <c r="Q232" i="5"/>
  <c r="P232" i="5"/>
  <c r="O232" i="5"/>
  <c r="N232" i="5"/>
  <c r="M232" i="5"/>
  <c r="L232" i="5"/>
  <c r="K232" i="5"/>
  <c r="J232" i="5"/>
  <c r="I232" i="5"/>
  <c r="H232" i="5"/>
  <c r="G232" i="5"/>
  <c r="F232" i="5"/>
  <c r="E232" i="5"/>
  <c r="D232" i="5"/>
  <c r="AG231" i="5"/>
  <c r="AG230" i="5"/>
  <c r="AF230" i="5"/>
  <c r="AE230" i="5"/>
  <c r="AD230" i="5"/>
  <c r="AC230" i="5"/>
  <c r="AB230" i="5"/>
  <c r="AA230" i="5"/>
  <c r="Z230" i="5"/>
  <c r="Y230" i="5"/>
  <c r="X230" i="5"/>
  <c r="W230" i="5"/>
  <c r="V230" i="5"/>
  <c r="U230" i="5"/>
  <c r="T230" i="5"/>
  <c r="S230" i="5"/>
  <c r="R230" i="5"/>
  <c r="Q230" i="5"/>
  <c r="P230" i="5"/>
  <c r="O230" i="5"/>
  <c r="N230" i="5"/>
  <c r="M230" i="5"/>
  <c r="L230" i="5"/>
  <c r="K230" i="5"/>
  <c r="J230" i="5"/>
  <c r="I230" i="5"/>
  <c r="H230" i="5"/>
  <c r="G230" i="5"/>
  <c r="F230" i="5"/>
  <c r="E230" i="5"/>
  <c r="D230" i="5"/>
  <c r="AG229" i="5"/>
  <c r="AF229" i="5"/>
  <c r="AE229" i="5"/>
  <c r="AD229" i="5"/>
  <c r="AC229" i="5"/>
  <c r="AB229" i="5"/>
  <c r="AA229" i="5"/>
  <c r="Z229" i="5"/>
  <c r="Y229" i="5"/>
  <c r="X229" i="5"/>
  <c r="W229" i="5"/>
  <c r="V229" i="5"/>
  <c r="U229" i="5"/>
  <c r="T229" i="5"/>
  <c r="S229" i="5"/>
  <c r="R229" i="5"/>
  <c r="Q229" i="5"/>
  <c r="P229" i="5"/>
  <c r="O229" i="5"/>
  <c r="N229" i="5"/>
  <c r="M229" i="5"/>
  <c r="L229" i="5"/>
  <c r="K229" i="5"/>
  <c r="J229" i="5"/>
  <c r="I229" i="5"/>
  <c r="H229" i="5"/>
  <c r="G229" i="5"/>
  <c r="F229" i="5"/>
  <c r="E229" i="5"/>
  <c r="D229" i="5"/>
  <c r="AG228" i="5"/>
  <c r="AG116" i="5"/>
  <c r="AF116" i="5"/>
  <c r="AE116" i="5"/>
  <c r="AD116" i="5"/>
  <c r="AC116" i="5"/>
  <c r="AB116" i="5"/>
  <c r="AA116" i="5"/>
  <c r="Z116" i="5"/>
  <c r="Y116" i="5"/>
  <c r="X116" i="5"/>
  <c r="W116" i="5"/>
  <c r="V116" i="5"/>
  <c r="U116" i="5"/>
  <c r="T116" i="5"/>
  <c r="S116" i="5"/>
  <c r="R116" i="5"/>
  <c r="Q116" i="5"/>
  <c r="P116" i="5"/>
  <c r="O116" i="5"/>
  <c r="N116" i="5"/>
  <c r="M116" i="5"/>
  <c r="L116" i="5"/>
  <c r="K116" i="5"/>
  <c r="J116" i="5"/>
  <c r="I116" i="5"/>
  <c r="H116" i="5"/>
  <c r="G116" i="5"/>
  <c r="F116" i="5"/>
  <c r="E116" i="5"/>
  <c r="D116" i="5"/>
  <c r="AG113" i="5"/>
  <c r="AF113" i="5"/>
  <c r="AE113" i="5"/>
  <c r="AD113" i="5"/>
  <c r="AC113" i="5"/>
  <c r="AB113" i="5"/>
  <c r="AA113" i="5"/>
  <c r="Z113" i="5"/>
  <c r="Y113" i="5"/>
  <c r="X113" i="5"/>
  <c r="W113" i="5"/>
  <c r="V113" i="5"/>
  <c r="U113" i="5"/>
  <c r="T113" i="5"/>
  <c r="S113" i="5"/>
  <c r="R113" i="5"/>
  <c r="Q113" i="5"/>
  <c r="P113" i="5"/>
  <c r="O113" i="5"/>
  <c r="N113" i="5"/>
  <c r="M113" i="5"/>
  <c r="L113" i="5"/>
  <c r="K113" i="5"/>
  <c r="J113" i="5"/>
  <c r="I113" i="5"/>
  <c r="H113" i="5"/>
  <c r="G113" i="5"/>
  <c r="F113" i="5"/>
  <c r="E113" i="5"/>
  <c r="D113" i="5"/>
  <c r="AG112" i="5"/>
  <c r="AF112" i="5"/>
  <c r="AE112" i="5"/>
  <c r="AD112" i="5"/>
  <c r="AC112" i="5"/>
  <c r="AB112" i="5"/>
  <c r="AA112" i="5"/>
  <c r="Z112" i="5"/>
  <c r="Y112" i="5"/>
  <c r="X112" i="5"/>
  <c r="W112" i="5"/>
  <c r="V112" i="5"/>
  <c r="U112" i="5"/>
  <c r="T112" i="5"/>
  <c r="S112" i="5"/>
  <c r="R112" i="5"/>
  <c r="Q112" i="5"/>
  <c r="P112" i="5"/>
  <c r="O112" i="5"/>
  <c r="N112" i="5"/>
  <c r="M112" i="5"/>
  <c r="L112" i="5"/>
  <c r="K112" i="5"/>
  <c r="J112" i="5"/>
  <c r="I112" i="5"/>
  <c r="H112" i="5"/>
  <c r="G112" i="5"/>
  <c r="F112" i="5"/>
  <c r="E112" i="5"/>
  <c r="D112" i="5"/>
  <c r="AG111" i="5"/>
  <c r="AF111" i="5"/>
  <c r="AE111" i="5"/>
  <c r="AD111" i="5"/>
  <c r="AC111" i="5"/>
  <c r="AB111" i="5"/>
  <c r="AA111" i="5"/>
  <c r="Z111" i="5"/>
  <c r="Y111" i="5"/>
  <c r="X111" i="5"/>
  <c r="W111" i="5"/>
  <c r="V111" i="5"/>
  <c r="U111" i="5"/>
  <c r="T111" i="5"/>
  <c r="S111" i="5"/>
  <c r="R111" i="5"/>
  <c r="Q111" i="5"/>
  <c r="P111" i="5"/>
  <c r="O111" i="5"/>
  <c r="N111" i="5"/>
  <c r="M111" i="5"/>
  <c r="L111" i="5"/>
  <c r="K111" i="5"/>
  <c r="J111" i="5"/>
  <c r="I111" i="5"/>
  <c r="H111" i="5"/>
  <c r="G111" i="5"/>
  <c r="F111" i="5"/>
  <c r="E111" i="5"/>
  <c r="D111" i="5"/>
  <c r="AG110" i="5"/>
  <c r="AF110" i="5"/>
  <c r="AE110" i="5"/>
  <c r="AD110" i="5"/>
  <c r="AC110" i="5"/>
  <c r="AB110" i="5"/>
  <c r="AA110" i="5"/>
  <c r="Z110" i="5"/>
  <c r="Y110" i="5"/>
  <c r="X110" i="5"/>
  <c r="W110" i="5"/>
  <c r="V110" i="5"/>
  <c r="U110" i="5"/>
  <c r="T110" i="5"/>
  <c r="S110" i="5"/>
  <c r="R110" i="5"/>
  <c r="Q110" i="5"/>
  <c r="P110" i="5"/>
  <c r="O110" i="5"/>
  <c r="N110" i="5"/>
  <c r="M110" i="5"/>
  <c r="L110" i="5"/>
  <c r="K110" i="5"/>
  <c r="J110" i="5"/>
  <c r="I110" i="5"/>
  <c r="H110" i="5"/>
  <c r="G110" i="5"/>
  <c r="F110" i="5"/>
  <c r="E110" i="5"/>
  <c r="D110" i="5"/>
  <c r="AG109" i="5"/>
  <c r="AF109" i="5"/>
  <c r="AE109" i="5"/>
  <c r="AD109" i="5"/>
  <c r="AC109" i="5"/>
  <c r="AB109" i="5"/>
  <c r="AA109" i="5"/>
  <c r="Z109" i="5"/>
  <c r="Y109" i="5"/>
  <c r="X109" i="5"/>
  <c r="W109" i="5"/>
  <c r="V109" i="5"/>
  <c r="U109" i="5"/>
  <c r="T109" i="5"/>
  <c r="S109" i="5"/>
  <c r="R109" i="5"/>
  <c r="Q109" i="5"/>
  <c r="P109" i="5"/>
  <c r="O109" i="5"/>
  <c r="N109" i="5"/>
  <c r="M109" i="5"/>
  <c r="L109" i="5"/>
  <c r="K109" i="5"/>
  <c r="J109" i="5"/>
  <c r="I109" i="5"/>
  <c r="H109" i="5"/>
  <c r="G109" i="5"/>
  <c r="F109" i="5"/>
  <c r="E109" i="5"/>
  <c r="D109" i="5"/>
  <c r="AG108" i="5"/>
  <c r="AF108" i="5"/>
  <c r="AE108" i="5"/>
  <c r="AD108" i="5"/>
  <c r="AC108" i="5"/>
  <c r="AB108" i="5"/>
  <c r="AA108" i="5"/>
  <c r="Z108" i="5"/>
  <c r="Y108" i="5"/>
  <c r="X108" i="5"/>
  <c r="W108" i="5"/>
  <c r="V108" i="5"/>
  <c r="U108" i="5"/>
  <c r="T108" i="5"/>
  <c r="S108" i="5"/>
  <c r="R108" i="5"/>
  <c r="Q108" i="5"/>
  <c r="P108" i="5"/>
  <c r="O108" i="5"/>
  <c r="N108" i="5"/>
  <c r="M108" i="5"/>
  <c r="L108" i="5"/>
  <c r="K108" i="5"/>
  <c r="J108" i="5"/>
  <c r="I108" i="5"/>
  <c r="H108" i="5"/>
  <c r="G108" i="5"/>
  <c r="F108" i="5"/>
  <c r="E108" i="5"/>
  <c r="AG107" i="5"/>
  <c r="AF107" i="5"/>
  <c r="AE107" i="5"/>
  <c r="AD107" i="5"/>
  <c r="AC107" i="5"/>
  <c r="AB107" i="5"/>
  <c r="AA107" i="5"/>
  <c r="Z107" i="5"/>
  <c r="Y107" i="5"/>
  <c r="X107" i="5"/>
  <c r="W107" i="5"/>
  <c r="V107" i="5"/>
  <c r="U107" i="5"/>
  <c r="T107" i="5"/>
  <c r="S107" i="5"/>
  <c r="R107" i="5"/>
  <c r="Q107" i="5"/>
  <c r="P107" i="5"/>
  <c r="O107" i="5"/>
  <c r="N107" i="5"/>
  <c r="M107" i="5"/>
  <c r="L107" i="5"/>
  <c r="K107" i="5"/>
  <c r="J107" i="5"/>
  <c r="I107" i="5"/>
  <c r="H107" i="5"/>
  <c r="G107" i="5"/>
  <c r="F107" i="5"/>
  <c r="E107" i="5"/>
  <c r="D107" i="5"/>
  <c r="AG106" i="5"/>
  <c r="AF106" i="5"/>
  <c r="AE106" i="5"/>
  <c r="AD106" i="5"/>
  <c r="AC106" i="5"/>
  <c r="AB106" i="5"/>
  <c r="AA106" i="5"/>
  <c r="Z106" i="5"/>
  <c r="Y106" i="5"/>
  <c r="X106" i="5"/>
  <c r="W106" i="5"/>
  <c r="V106" i="5"/>
  <c r="U106" i="5"/>
  <c r="T106" i="5"/>
  <c r="S106" i="5"/>
  <c r="R106" i="5"/>
  <c r="Q106" i="5"/>
  <c r="P106" i="5"/>
  <c r="O106" i="5"/>
  <c r="N106" i="5"/>
  <c r="M106" i="5"/>
  <c r="L106" i="5"/>
  <c r="K106" i="5"/>
  <c r="J106" i="5"/>
  <c r="I106" i="5"/>
  <c r="H106" i="5"/>
  <c r="G106" i="5"/>
  <c r="F106" i="5"/>
  <c r="E106" i="5"/>
  <c r="D106" i="5"/>
  <c r="AG105" i="5"/>
  <c r="AF105" i="5"/>
  <c r="AE105" i="5"/>
  <c r="AD105" i="5"/>
  <c r="AC105" i="5"/>
  <c r="AB105" i="5"/>
  <c r="AA105" i="5"/>
  <c r="Z105" i="5"/>
  <c r="Y105" i="5"/>
  <c r="X105" i="5"/>
  <c r="W105" i="5"/>
  <c r="V105" i="5"/>
  <c r="U105" i="5"/>
  <c r="T105" i="5"/>
  <c r="S105" i="5"/>
  <c r="R105" i="5"/>
  <c r="Q105" i="5"/>
  <c r="P105" i="5"/>
  <c r="O105" i="5"/>
  <c r="N105" i="5"/>
  <c r="M105" i="5"/>
  <c r="L105" i="5"/>
  <c r="K105" i="5"/>
  <c r="J105" i="5"/>
  <c r="I105" i="5"/>
  <c r="H105" i="5"/>
  <c r="G105" i="5"/>
  <c r="F105" i="5"/>
  <c r="E105" i="5"/>
  <c r="D105" i="5"/>
  <c r="AG104" i="5"/>
  <c r="AG103" i="5"/>
  <c r="AF103" i="5"/>
  <c r="AE103" i="5"/>
  <c r="AD103" i="5"/>
  <c r="AC103" i="5"/>
  <c r="AB103" i="5"/>
  <c r="AA103" i="5"/>
  <c r="Z103" i="5"/>
  <c r="Y103" i="5"/>
  <c r="X103" i="5"/>
  <c r="W103" i="5"/>
  <c r="V103" i="5"/>
  <c r="U103" i="5"/>
  <c r="T103" i="5"/>
  <c r="S103" i="5"/>
  <c r="R103" i="5"/>
  <c r="Q103" i="5"/>
  <c r="P103" i="5"/>
  <c r="O103" i="5"/>
  <c r="N103" i="5"/>
  <c r="M103" i="5"/>
  <c r="L103" i="5"/>
  <c r="K103" i="5"/>
  <c r="J103" i="5"/>
  <c r="I103" i="5"/>
  <c r="H103" i="5"/>
  <c r="G103" i="5"/>
  <c r="F103" i="5"/>
  <c r="E103" i="5"/>
  <c r="D103" i="5"/>
  <c r="AG102" i="5"/>
  <c r="AF102" i="5"/>
  <c r="AE102" i="5"/>
  <c r="AD102" i="5"/>
  <c r="AC102" i="5"/>
  <c r="AB102" i="5"/>
  <c r="AA102" i="5"/>
  <c r="Z102" i="5"/>
  <c r="Y102" i="5"/>
  <c r="X102" i="5"/>
  <c r="W102" i="5"/>
  <c r="V102" i="5"/>
  <c r="U102" i="5"/>
  <c r="T102" i="5"/>
  <c r="S102" i="5"/>
  <c r="R102" i="5"/>
  <c r="Q102" i="5"/>
  <c r="P102" i="5"/>
  <c r="O102" i="5"/>
  <c r="N102" i="5"/>
  <c r="M102" i="5"/>
  <c r="L102" i="5"/>
  <c r="K102" i="5"/>
  <c r="J102" i="5"/>
  <c r="I102" i="5"/>
  <c r="H102" i="5"/>
  <c r="G102" i="5"/>
  <c r="F102" i="5"/>
  <c r="E102" i="5"/>
  <c r="D102" i="5"/>
  <c r="AG101" i="5"/>
  <c r="AF101" i="5"/>
  <c r="AE101" i="5"/>
  <c r="AD101" i="5"/>
  <c r="AC101" i="5"/>
  <c r="AB101" i="5"/>
  <c r="AA101" i="5"/>
  <c r="Z101" i="5"/>
  <c r="Y101" i="5"/>
  <c r="X101" i="5"/>
  <c r="W101" i="5"/>
  <c r="V101" i="5"/>
  <c r="U101" i="5"/>
  <c r="T101" i="5"/>
  <c r="S101" i="5"/>
  <c r="R101" i="5"/>
  <c r="Q101" i="5"/>
  <c r="P101" i="5"/>
  <c r="O101" i="5"/>
  <c r="N101" i="5"/>
  <c r="M101" i="5"/>
  <c r="L101" i="5"/>
  <c r="K101" i="5"/>
  <c r="J101" i="5"/>
  <c r="I101" i="5"/>
  <c r="H101" i="5"/>
  <c r="G101" i="5"/>
  <c r="F101" i="5"/>
  <c r="E101" i="5"/>
  <c r="D101" i="5"/>
  <c r="AG100" i="5"/>
  <c r="AF100" i="5"/>
  <c r="AE100" i="5"/>
  <c r="AD100" i="5"/>
  <c r="AC100" i="5"/>
  <c r="AB100" i="5"/>
  <c r="AA100" i="5"/>
  <c r="Z100" i="5"/>
  <c r="Y100" i="5"/>
  <c r="X100" i="5"/>
  <c r="W100" i="5"/>
  <c r="V100" i="5"/>
  <c r="U100" i="5"/>
  <c r="T100" i="5"/>
  <c r="S100" i="5"/>
  <c r="R100" i="5"/>
  <c r="Q100" i="5"/>
  <c r="P100" i="5"/>
  <c r="O100" i="5"/>
  <c r="N100" i="5"/>
  <c r="M100" i="5"/>
  <c r="L100" i="5"/>
  <c r="K100" i="5"/>
  <c r="J100" i="5"/>
  <c r="I100" i="5"/>
  <c r="H100" i="5"/>
  <c r="G100" i="5"/>
  <c r="F100" i="5"/>
  <c r="E100" i="5"/>
  <c r="D100" i="5"/>
  <c r="AG99" i="5"/>
  <c r="AG98" i="5"/>
  <c r="AF98" i="5"/>
  <c r="AE98" i="5"/>
  <c r="AD98" i="5"/>
  <c r="AC98" i="5"/>
  <c r="AB98" i="5"/>
  <c r="AA98" i="5"/>
  <c r="Z98" i="5"/>
  <c r="Y98" i="5"/>
  <c r="X98" i="5"/>
  <c r="W98" i="5"/>
  <c r="V98" i="5"/>
  <c r="U98" i="5"/>
  <c r="T98" i="5"/>
  <c r="S98" i="5"/>
  <c r="R98" i="5"/>
  <c r="Q98" i="5"/>
  <c r="P98" i="5"/>
  <c r="O98" i="5"/>
  <c r="N98" i="5"/>
  <c r="M98" i="5"/>
  <c r="L98" i="5"/>
  <c r="K98" i="5"/>
  <c r="J98" i="5"/>
  <c r="I98" i="5"/>
  <c r="H98" i="5"/>
  <c r="G98" i="5"/>
  <c r="F98" i="5"/>
  <c r="E98" i="5"/>
  <c r="D98" i="5"/>
  <c r="AG97" i="5"/>
  <c r="AG96" i="5"/>
  <c r="AF96" i="5"/>
  <c r="AE96" i="5"/>
  <c r="AD96" i="5"/>
  <c r="AC96" i="5"/>
  <c r="AB96" i="5"/>
  <c r="AA96" i="5"/>
  <c r="Z96" i="5"/>
  <c r="Y96" i="5"/>
  <c r="X96" i="5"/>
  <c r="W96" i="5"/>
  <c r="V96" i="5"/>
  <c r="U96" i="5"/>
  <c r="T96" i="5"/>
  <c r="S96" i="5"/>
  <c r="R96" i="5"/>
  <c r="Q96" i="5"/>
  <c r="P96" i="5"/>
  <c r="O96" i="5"/>
  <c r="N96" i="5"/>
  <c r="M96" i="5"/>
  <c r="L96" i="5"/>
  <c r="K96" i="5"/>
  <c r="J96" i="5"/>
  <c r="I96" i="5"/>
  <c r="H96" i="5"/>
  <c r="G96" i="5"/>
  <c r="F96" i="5"/>
  <c r="E96" i="5"/>
  <c r="D96" i="5"/>
  <c r="AG95" i="5"/>
  <c r="AF95" i="5"/>
  <c r="AE95" i="5"/>
  <c r="AD95" i="5"/>
  <c r="AC95" i="5"/>
  <c r="AB95" i="5"/>
  <c r="AA95" i="5"/>
  <c r="Z95" i="5"/>
  <c r="Y95" i="5"/>
  <c r="X95" i="5"/>
  <c r="W95" i="5"/>
  <c r="V95" i="5"/>
  <c r="U95" i="5"/>
  <c r="T95" i="5"/>
  <c r="S95" i="5"/>
  <c r="R95" i="5"/>
  <c r="Q95" i="5"/>
  <c r="P95" i="5"/>
  <c r="O95" i="5"/>
  <c r="N95" i="5"/>
  <c r="M95" i="5"/>
  <c r="L95" i="5"/>
  <c r="K95" i="5"/>
  <c r="J95" i="5"/>
  <c r="I95" i="5"/>
  <c r="H95" i="5"/>
  <c r="G95" i="5"/>
  <c r="F95" i="5"/>
  <c r="E95" i="5"/>
  <c r="D95" i="5"/>
  <c r="AG94" i="5"/>
  <c r="D108" i="5"/>
  <c r="D147" i="5"/>
  <c r="D146" i="5"/>
  <c r="D145" i="5"/>
  <c r="D139" i="5"/>
  <c r="D138" i="5"/>
  <c r="B251" i="5"/>
  <c r="B252" i="5" s="1"/>
  <c r="B253" i="5" s="1"/>
  <c r="B254" i="5" s="1"/>
  <c r="B255" i="5" s="1"/>
  <c r="B256" i="5" s="1"/>
  <c r="B257" i="5" s="1"/>
  <c r="B258" i="5" s="1"/>
  <c r="B259" i="5" s="1"/>
  <c r="B260" i="5" s="1"/>
  <c r="B261" i="5" s="1"/>
  <c r="B262" i="5" s="1"/>
  <c r="B263" i="5" s="1"/>
  <c r="B264" i="5" s="1"/>
  <c r="B265" i="5" s="1"/>
  <c r="B266" i="5" s="1"/>
  <c r="B267" i="5" s="1"/>
  <c r="B268" i="5" s="1"/>
  <c r="B269" i="5" s="1"/>
  <c r="B229" i="5"/>
  <c r="B230" i="5" s="1"/>
  <c r="B231" i="5" s="1"/>
  <c r="B232" i="5" s="1"/>
  <c r="B233" i="5" s="1"/>
  <c r="B234" i="5" s="1"/>
  <c r="B235" i="5" s="1"/>
  <c r="B236" i="5" s="1"/>
  <c r="B237" i="5" s="1"/>
  <c r="B238" i="5" s="1"/>
  <c r="B239" i="5" s="1"/>
  <c r="B240" i="5" s="1"/>
  <c r="B241" i="5" s="1"/>
  <c r="B242" i="5" s="1"/>
  <c r="B243" i="5" s="1"/>
  <c r="B244" i="5" s="1"/>
  <c r="B245" i="5" s="1"/>
  <c r="B246" i="5" s="1"/>
  <c r="B247" i="5" s="1"/>
  <c r="B139" i="5"/>
  <c r="B140" i="5" s="1"/>
  <c r="B141" i="5" s="1"/>
  <c r="B142" i="5" s="1"/>
  <c r="B143" i="5" s="1"/>
  <c r="B144" i="5" s="1"/>
  <c r="B145" i="5" s="1"/>
  <c r="B146" i="5" s="1"/>
  <c r="B147" i="5" s="1"/>
  <c r="B148" i="5" s="1"/>
  <c r="B149" i="5" s="1"/>
  <c r="B150" i="5" s="1"/>
  <c r="B151" i="5" s="1"/>
  <c r="B152" i="5" s="1"/>
  <c r="B153" i="5" s="1"/>
  <c r="B154" i="5" s="1"/>
  <c r="B155" i="5" s="1"/>
  <c r="B156" i="5" s="1"/>
  <c r="B157" i="5" s="1"/>
  <c r="B117" i="5"/>
  <c r="B118" i="5" s="1"/>
  <c r="B119" i="5" s="1"/>
  <c r="B120" i="5" s="1"/>
  <c r="B121" i="5" s="1"/>
  <c r="B122" i="5" s="1"/>
  <c r="B123" i="5" s="1"/>
  <c r="B124" i="5" s="1"/>
  <c r="B125" i="5" s="1"/>
  <c r="B126" i="5" s="1"/>
  <c r="B127" i="5" s="1"/>
  <c r="B128" i="5" s="1"/>
  <c r="B129" i="5" s="1"/>
  <c r="B130" i="5" s="1"/>
  <c r="B131" i="5" s="1"/>
  <c r="B132" i="5" s="1"/>
  <c r="B133" i="5" s="1"/>
  <c r="B134" i="5" s="1"/>
  <c r="B135" i="5" s="1"/>
  <c r="B95" i="5"/>
  <c r="B96" i="5" s="1"/>
  <c r="B97" i="5" s="1"/>
  <c r="B98" i="5" s="1"/>
  <c r="B99" i="5" s="1"/>
  <c r="B100" i="5" s="1"/>
  <c r="B101" i="5" s="1"/>
  <c r="B102" i="5" s="1"/>
  <c r="B103" i="5" s="1"/>
  <c r="B104" i="5" s="1"/>
  <c r="B105" i="5" s="1"/>
  <c r="B106" i="5" s="1"/>
  <c r="B107" i="5" s="1"/>
  <c r="B108" i="5" s="1"/>
  <c r="B109" i="5" s="1"/>
  <c r="B110" i="5" s="1"/>
  <c r="B111" i="5" s="1"/>
  <c r="B112" i="5" s="1"/>
  <c r="B113" i="5" s="1"/>
  <c r="F337" i="5" l="1"/>
  <c r="F335" i="5"/>
  <c r="F333" i="5"/>
  <c r="F336" i="5"/>
  <c r="F334" i="5"/>
  <c r="F332" i="5"/>
  <c r="H200" i="5"/>
  <c r="G222" i="5"/>
  <c r="G336" i="5" s="1"/>
  <c r="H196" i="5"/>
  <c r="G218" i="5"/>
  <c r="G332" i="5" s="1"/>
  <c r="H194" i="5"/>
  <c r="H192" i="5"/>
  <c r="H201" i="5"/>
  <c r="G223" i="5"/>
  <c r="G337" i="5" s="1"/>
  <c r="H197" i="5"/>
  <c r="G219" i="5"/>
  <c r="G333" i="5" s="1"/>
  <c r="H195" i="5"/>
  <c r="H193" i="5"/>
  <c r="H191" i="5"/>
  <c r="H198" i="5"/>
  <c r="G220" i="5"/>
  <c r="G334" i="5" s="1"/>
  <c r="H190" i="5"/>
  <c r="H188" i="5"/>
  <c r="H186" i="5"/>
  <c r="H199" i="5"/>
  <c r="G221" i="5"/>
  <c r="G335" i="5" s="1"/>
  <c r="H189" i="5"/>
  <c r="H187" i="5"/>
  <c r="H185" i="5"/>
  <c r="H184" i="5"/>
  <c r="H183" i="5"/>
  <c r="H182" i="5"/>
  <c r="I17" i="5"/>
  <c r="I495" i="5" s="1"/>
  <c r="D140" i="5"/>
  <c r="E206" i="5" s="1"/>
  <c r="D149" i="5"/>
  <c r="D150" i="5"/>
  <c r="D152" i="5"/>
  <c r="D154" i="5"/>
  <c r="D156" i="5"/>
  <c r="D142" i="5"/>
  <c r="D144" i="5"/>
  <c r="D151" i="5"/>
  <c r="H7" i="7"/>
  <c r="E320" i="5" l="1"/>
  <c r="I184" i="5"/>
  <c r="I199" i="5"/>
  <c r="H221" i="5"/>
  <c r="H335" i="5" s="1"/>
  <c r="I186" i="5"/>
  <c r="I188" i="5"/>
  <c r="I190" i="5"/>
  <c r="I197" i="5"/>
  <c r="H219" i="5"/>
  <c r="H333" i="5" s="1"/>
  <c r="I196" i="5"/>
  <c r="H218" i="5"/>
  <c r="I182" i="5"/>
  <c r="I183" i="5"/>
  <c r="I185" i="5"/>
  <c r="I187" i="5"/>
  <c r="I189" i="5"/>
  <c r="I198" i="5"/>
  <c r="H220" i="5"/>
  <c r="H334" i="5" s="1"/>
  <c r="I191" i="5"/>
  <c r="I193" i="5"/>
  <c r="I195" i="5"/>
  <c r="I201" i="5"/>
  <c r="H223" i="5"/>
  <c r="H337" i="5" s="1"/>
  <c r="I192" i="5"/>
  <c r="I194" i="5"/>
  <c r="I200" i="5"/>
  <c r="H222" i="5"/>
  <c r="J17" i="5"/>
  <c r="J495" i="5" s="1"/>
  <c r="I7" i="7"/>
  <c r="H336" i="5" l="1"/>
  <c r="H332" i="5"/>
  <c r="J201" i="5"/>
  <c r="I223" i="5"/>
  <c r="I337" i="5" s="1"/>
  <c r="J193" i="5"/>
  <c r="J200" i="5"/>
  <c r="I222" i="5"/>
  <c r="I336" i="5" s="1"/>
  <c r="J194" i="5"/>
  <c r="J192" i="5"/>
  <c r="J198" i="5"/>
  <c r="I220" i="5"/>
  <c r="J189" i="5"/>
  <c r="J187" i="5"/>
  <c r="J185" i="5"/>
  <c r="J183" i="5"/>
  <c r="J182" i="5"/>
  <c r="J197" i="5"/>
  <c r="I219" i="5"/>
  <c r="I333" i="5" s="1"/>
  <c r="J190" i="5"/>
  <c r="J188" i="5"/>
  <c r="J186" i="5"/>
  <c r="J195" i="5"/>
  <c r="J191" i="5"/>
  <c r="J196" i="5"/>
  <c r="I218" i="5"/>
  <c r="I332" i="5" s="1"/>
  <c r="J199" i="5"/>
  <c r="I221" i="5"/>
  <c r="J184" i="5"/>
  <c r="K17" i="5"/>
  <c r="K495" i="5" s="1"/>
  <c r="J7" i="7"/>
  <c r="I335" i="5" l="1"/>
  <c r="I334" i="5"/>
  <c r="K199" i="5"/>
  <c r="J221" i="5"/>
  <c r="K197" i="5"/>
  <c r="J219" i="5"/>
  <c r="J333" i="5" s="1"/>
  <c r="K182" i="5"/>
  <c r="K183" i="5"/>
  <c r="K185" i="5"/>
  <c r="K187" i="5"/>
  <c r="K189" i="5"/>
  <c r="K200" i="5"/>
  <c r="J222" i="5"/>
  <c r="K193" i="5"/>
  <c r="K184" i="5"/>
  <c r="K196" i="5"/>
  <c r="J218" i="5"/>
  <c r="K191" i="5"/>
  <c r="K195" i="5"/>
  <c r="K186" i="5"/>
  <c r="K188" i="5"/>
  <c r="K190" i="5"/>
  <c r="K198" i="5"/>
  <c r="J220" i="5"/>
  <c r="K192" i="5"/>
  <c r="K194" i="5"/>
  <c r="K201" i="5"/>
  <c r="J223" i="5"/>
  <c r="J337" i="5" s="1"/>
  <c r="L17" i="5"/>
  <c r="L495" i="5" s="1"/>
  <c r="K7" i="7"/>
  <c r="J332" i="5" l="1"/>
  <c r="J336" i="5"/>
  <c r="J334" i="5"/>
  <c r="J335" i="5"/>
  <c r="L201" i="5"/>
  <c r="K223" i="5"/>
  <c r="L194" i="5"/>
  <c r="L192" i="5"/>
  <c r="L196" i="5"/>
  <c r="K218" i="5"/>
  <c r="K332" i="5" s="1"/>
  <c r="L184" i="5"/>
  <c r="L193" i="5"/>
  <c r="L197" i="5"/>
  <c r="K219" i="5"/>
  <c r="L198" i="5"/>
  <c r="K220" i="5"/>
  <c r="K334" i="5" s="1"/>
  <c r="L190" i="5"/>
  <c r="L188" i="5"/>
  <c r="L186" i="5"/>
  <c r="L195" i="5"/>
  <c r="L191" i="5"/>
  <c r="L200" i="5"/>
  <c r="K222" i="5"/>
  <c r="L189" i="5"/>
  <c r="L187" i="5"/>
  <c r="L185" i="5"/>
  <c r="L183" i="5"/>
  <c r="L182" i="5"/>
  <c r="L199" i="5"/>
  <c r="K221" i="5"/>
  <c r="K335" i="5" s="1"/>
  <c r="M17" i="5"/>
  <c r="L7" i="7"/>
  <c r="K336" i="5" l="1"/>
  <c r="K333" i="5"/>
  <c r="K337" i="5"/>
  <c r="M199" i="5"/>
  <c r="L221" i="5"/>
  <c r="M182" i="5"/>
  <c r="M183" i="5"/>
  <c r="M185" i="5"/>
  <c r="M187" i="5"/>
  <c r="M189" i="5"/>
  <c r="M198" i="5"/>
  <c r="L220" i="5"/>
  <c r="M196" i="5"/>
  <c r="L218" i="5"/>
  <c r="M192" i="5"/>
  <c r="M194" i="5"/>
  <c r="M200" i="5"/>
  <c r="L222" i="5"/>
  <c r="M191" i="5"/>
  <c r="M195" i="5"/>
  <c r="M186" i="5"/>
  <c r="M188" i="5"/>
  <c r="M190" i="5"/>
  <c r="M197" i="5"/>
  <c r="L219" i="5"/>
  <c r="M193" i="5"/>
  <c r="M184" i="5"/>
  <c r="M201" i="5"/>
  <c r="L223" i="5"/>
  <c r="N17" i="5"/>
  <c r="M495" i="5"/>
  <c r="M7" i="7"/>
  <c r="L336" i="5" l="1"/>
  <c r="L334" i="5"/>
  <c r="L337" i="5"/>
  <c r="L333" i="5"/>
  <c r="L335" i="5"/>
  <c r="L332" i="5"/>
  <c r="N201" i="5"/>
  <c r="M223" i="5"/>
  <c r="N184" i="5"/>
  <c r="N193" i="5"/>
  <c r="N200" i="5"/>
  <c r="M222" i="5"/>
  <c r="N194" i="5"/>
  <c r="N192" i="5"/>
  <c r="N198" i="5"/>
  <c r="M220" i="5"/>
  <c r="N189" i="5"/>
  <c r="N187" i="5"/>
  <c r="N185" i="5"/>
  <c r="N183" i="5"/>
  <c r="N182" i="5"/>
  <c r="N197" i="5"/>
  <c r="M219" i="5"/>
  <c r="N190" i="5"/>
  <c r="N188" i="5"/>
  <c r="N186" i="5"/>
  <c r="N195" i="5"/>
  <c r="N191" i="5"/>
  <c r="N196" i="5"/>
  <c r="M218" i="5"/>
  <c r="N199" i="5"/>
  <c r="M221" i="5"/>
  <c r="N495" i="5"/>
  <c r="O17" i="5"/>
  <c r="N7" i="7"/>
  <c r="M335" i="5" l="1"/>
  <c r="M332" i="5"/>
  <c r="M334" i="5"/>
  <c r="M336" i="5"/>
  <c r="M337" i="5"/>
  <c r="M333" i="5"/>
  <c r="O199" i="5"/>
  <c r="O197" i="5"/>
  <c r="O182" i="5"/>
  <c r="O183" i="5"/>
  <c r="O185" i="5"/>
  <c r="O187" i="5"/>
  <c r="O189" i="5"/>
  <c r="O200" i="5"/>
  <c r="O193" i="5"/>
  <c r="O184" i="5"/>
  <c r="O196" i="5"/>
  <c r="O191" i="5"/>
  <c r="O195" i="5"/>
  <c r="O186" i="5"/>
  <c r="O188" i="5"/>
  <c r="O190" i="5"/>
  <c r="O198" i="5"/>
  <c r="O192" i="5"/>
  <c r="O194" i="5"/>
  <c r="O201" i="5"/>
  <c r="P17" i="5"/>
  <c r="O495" i="5"/>
  <c r="O7" i="7"/>
  <c r="P194" i="5" l="1"/>
  <c r="P198" i="5"/>
  <c r="P188" i="5"/>
  <c r="P201" i="5"/>
  <c r="P192" i="5"/>
  <c r="P190" i="5"/>
  <c r="P186" i="5"/>
  <c r="P195" i="5"/>
  <c r="P191" i="5"/>
  <c r="P196" i="5"/>
  <c r="P184" i="5"/>
  <c r="P193" i="5"/>
  <c r="P200" i="5"/>
  <c r="P189" i="5"/>
  <c r="P187" i="5"/>
  <c r="P185" i="5"/>
  <c r="P183" i="5"/>
  <c r="P182" i="5"/>
  <c r="P197" i="5"/>
  <c r="P199" i="5"/>
  <c r="Q17" i="5"/>
  <c r="P495" i="5"/>
  <c r="P7" i="7"/>
  <c r="B88" i="1"/>
  <c r="B89" i="1" s="1"/>
  <c r="B90" i="1" s="1"/>
  <c r="B91" i="1" s="1"/>
  <c r="B92" i="1" s="1"/>
  <c r="B93" i="1" s="1"/>
  <c r="B94" i="1" s="1"/>
  <c r="B95" i="1" s="1"/>
  <c r="B96" i="1" s="1"/>
  <c r="B97" i="1" s="1"/>
  <c r="B98" i="1" s="1"/>
  <c r="B99" i="1" s="1"/>
  <c r="B100" i="1" s="1"/>
  <c r="B101" i="1" s="1"/>
  <c r="B102" i="1" s="1"/>
  <c r="B103" i="1" s="1"/>
  <c r="B104" i="1" s="1"/>
  <c r="B105" i="1" s="1"/>
  <c r="B106" i="1" s="1"/>
  <c r="E53" i="1"/>
  <c r="C800" i="5" s="1"/>
  <c r="E54" i="1"/>
  <c r="C801" i="5" s="1"/>
  <c r="E55" i="1"/>
  <c r="C802" i="5" s="1"/>
  <c r="E56" i="1"/>
  <c r="C803" i="5" s="1"/>
  <c r="E57" i="1"/>
  <c r="C804" i="5" s="1"/>
  <c r="E58" i="1"/>
  <c r="C805" i="5" s="1"/>
  <c r="E59" i="1"/>
  <c r="C806" i="5" s="1"/>
  <c r="E60" i="1"/>
  <c r="C807" i="5" s="1"/>
  <c r="E62" i="1"/>
  <c r="C809" i="5" s="1"/>
  <c r="E63" i="1"/>
  <c r="C810" i="5" s="1"/>
  <c r="E64" i="1"/>
  <c r="C811" i="5" s="1"/>
  <c r="E65" i="1"/>
  <c r="C812" i="5" s="1"/>
  <c r="E66" i="1"/>
  <c r="C813" i="5" s="1"/>
  <c r="E67" i="1"/>
  <c r="C814" i="5" s="1"/>
  <c r="E68" i="1"/>
  <c r="C815" i="5" s="1"/>
  <c r="E69" i="1"/>
  <c r="C816" i="5" s="1"/>
  <c r="E70" i="1"/>
  <c r="C817" i="5" s="1"/>
  <c r="E71" i="1"/>
  <c r="C818" i="5" s="1"/>
  <c r="E52" i="1"/>
  <c r="C799" i="5" s="1"/>
  <c r="Q199" i="5" l="1"/>
  <c r="Q197" i="5"/>
  <c r="Q182" i="5"/>
  <c r="Q183" i="5"/>
  <c r="Q185" i="5"/>
  <c r="Q187" i="5"/>
  <c r="Q189" i="5"/>
  <c r="Q200" i="5"/>
  <c r="Q193" i="5"/>
  <c r="Q184" i="5"/>
  <c r="Q196" i="5"/>
  <c r="Q191" i="5"/>
  <c r="Q195" i="5"/>
  <c r="Q186" i="5"/>
  <c r="Q190" i="5"/>
  <c r="Q192" i="5"/>
  <c r="Q201" i="5"/>
  <c r="Q188" i="5"/>
  <c r="Q198" i="5"/>
  <c r="Q194" i="5"/>
  <c r="R17" i="5"/>
  <c r="Q495" i="5"/>
  <c r="Q7" i="7"/>
  <c r="E7" i="5"/>
  <c r="B53" i="1"/>
  <c r="B54" i="1" s="1"/>
  <c r="B55" i="1" s="1"/>
  <c r="B56" i="1" s="1"/>
  <c r="B57" i="1" s="1"/>
  <c r="B58" i="1" s="1"/>
  <c r="B59" i="1" s="1"/>
  <c r="B60" i="1" s="1"/>
  <c r="B61" i="1" s="1"/>
  <c r="B62" i="1" s="1"/>
  <c r="B63" i="1" s="1"/>
  <c r="B64" i="1" s="1"/>
  <c r="B65" i="1" s="1"/>
  <c r="B66" i="1" s="1"/>
  <c r="B67" i="1" s="1"/>
  <c r="B68" i="1" s="1"/>
  <c r="B69" i="1" s="1"/>
  <c r="B70" i="1" s="1"/>
  <c r="B71" i="1" s="1"/>
  <c r="H50" i="1"/>
  <c r="AG64" i="4"/>
  <c r="AF64" i="4"/>
  <c r="AE64" i="4"/>
  <c r="AD64" i="4"/>
  <c r="AC64" i="4"/>
  <c r="AB64" i="4"/>
  <c r="AA64" i="4"/>
  <c r="Z64" i="4"/>
  <c r="Y64" i="4"/>
  <c r="X64" i="4"/>
  <c r="W64" i="4"/>
  <c r="V64" i="4"/>
  <c r="U64" i="4"/>
  <c r="T64" i="4"/>
  <c r="S64" i="4"/>
  <c r="R64" i="4"/>
  <c r="Q64" i="4"/>
  <c r="P64" i="4"/>
  <c r="O64" i="4"/>
  <c r="N64" i="4"/>
  <c r="M64" i="4"/>
  <c r="L64" i="4"/>
  <c r="K64" i="4"/>
  <c r="J64" i="4"/>
  <c r="I64" i="4"/>
  <c r="H64" i="4"/>
  <c r="G64" i="4"/>
  <c r="F64" i="4"/>
  <c r="E64" i="4"/>
  <c r="D64" i="4"/>
  <c r="C65" i="4" s="1"/>
  <c r="C68" i="4" s="1"/>
  <c r="E61" i="4"/>
  <c r="F61" i="4" s="1"/>
  <c r="G61" i="4" s="1"/>
  <c r="H61" i="4" s="1"/>
  <c r="I61" i="4" s="1"/>
  <c r="J61" i="4" s="1"/>
  <c r="K61" i="4" s="1"/>
  <c r="L61" i="4" s="1"/>
  <c r="M61" i="4" s="1"/>
  <c r="N61" i="4" s="1"/>
  <c r="O61" i="4" s="1"/>
  <c r="P61" i="4" s="1"/>
  <c r="Q61" i="4" s="1"/>
  <c r="R61" i="4" s="1"/>
  <c r="S61" i="4" s="1"/>
  <c r="T61" i="4" s="1"/>
  <c r="U61" i="4" s="1"/>
  <c r="V61" i="4" s="1"/>
  <c r="W61" i="4" s="1"/>
  <c r="X61" i="4" s="1"/>
  <c r="Y61" i="4" s="1"/>
  <c r="Z61" i="4" s="1"/>
  <c r="AA61" i="4" s="1"/>
  <c r="AB61" i="4" s="1"/>
  <c r="AC61" i="4" s="1"/>
  <c r="AD61" i="4" s="1"/>
  <c r="AE61" i="4" s="1"/>
  <c r="AF61" i="4" s="1"/>
  <c r="AG61" i="4" s="1"/>
  <c r="AG47" i="4"/>
  <c r="AF47" i="4"/>
  <c r="AE47" i="4"/>
  <c r="AD47" i="4"/>
  <c r="AC47" i="4"/>
  <c r="AB47" i="4"/>
  <c r="AA47" i="4"/>
  <c r="Z47" i="4"/>
  <c r="Y47" i="4"/>
  <c r="X47" i="4"/>
  <c r="W47" i="4"/>
  <c r="V47" i="4"/>
  <c r="U47" i="4"/>
  <c r="T47" i="4"/>
  <c r="S47" i="4"/>
  <c r="R47" i="4"/>
  <c r="Q47" i="4"/>
  <c r="P47" i="4"/>
  <c r="O47" i="4"/>
  <c r="N47" i="4"/>
  <c r="M47" i="4"/>
  <c r="L47" i="4"/>
  <c r="K47" i="4"/>
  <c r="J47" i="4"/>
  <c r="I47" i="4"/>
  <c r="H47" i="4"/>
  <c r="G47" i="4"/>
  <c r="F47" i="4"/>
  <c r="E47" i="4"/>
  <c r="D47" i="4"/>
  <c r="E44" i="4"/>
  <c r="F44" i="4" s="1"/>
  <c r="G44" i="4" s="1"/>
  <c r="H44" i="4" s="1"/>
  <c r="I44" i="4" s="1"/>
  <c r="J44" i="4" s="1"/>
  <c r="K44" i="4" s="1"/>
  <c r="L44" i="4" s="1"/>
  <c r="M44" i="4" s="1"/>
  <c r="N44" i="4" s="1"/>
  <c r="O44" i="4" s="1"/>
  <c r="P44" i="4" s="1"/>
  <c r="Q44" i="4" s="1"/>
  <c r="R44" i="4" s="1"/>
  <c r="S44" i="4" s="1"/>
  <c r="T44" i="4" s="1"/>
  <c r="U44" i="4" s="1"/>
  <c r="V44" i="4" s="1"/>
  <c r="W44" i="4" s="1"/>
  <c r="X44" i="4" s="1"/>
  <c r="Y44" i="4" s="1"/>
  <c r="Z44" i="4" s="1"/>
  <c r="AA44" i="4" s="1"/>
  <c r="AB44" i="4" s="1"/>
  <c r="AC44" i="4" s="1"/>
  <c r="AD44" i="4" s="1"/>
  <c r="AE44" i="4" s="1"/>
  <c r="AF44" i="4" s="1"/>
  <c r="AG44" i="4" s="1"/>
  <c r="AG30" i="4"/>
  <c r="AF30" i="4"/>
  <c r="AE30" i="4"/>
  <c r="AD30" i="4"/>
  <c r="AC30" i="4"/>
  <c r="AB30" i="4"/>
  <c r="AA30" i="4"/>
  <c r="Z30" i="4"/>
  <c r="Y30" i="4"/>
  <c r="X30" i="4"/>
  <c r="W30" i="4"/>
  <c r="V30" i="4"/>
  <c r="U30" i="4"/>
  <c r="T30" i="4"/>
  <c r="S30" i="4"/>
  <c r="R30" i="4"/>
  <c r="Q30" i="4"/>
  <c r="P30" i="4"/>
  <c r="O30" i="4"/>
  <c r="N30" i="4"/>
  <c r="M30" i="4"/>
  <c r="L30" i="4"/>
  <c r="K30" i="4"/>
  <c r="J30" i="4"/>
  <c r="I30" i="4"/>
  <c r="H30" i="4"/>
  <c r="G30" i="4"/>
  <c r="F30" i="4"/>
  <c r="E30" i="4"/>
  <c r="D30" i="4"/>
  <c r="E27" i="4"/>
  <c r="F27" i="4" s="1"/>
  <c r="G27" i="4" s="1"/>
  <c r="H27" i="4" s="1"/>
  <c r="I27" i="4" s="1"/>
  <c r="J27" i="4" s="1"/>
  <c r="K27" i="4" s="1"/>
  <c r="L27" i="4" s="1"/>
  <c r="M27" i="4" s="1"/>
  <c r="N27" i="4" s="1"/>
  <c r="O27" i="4" s="1"/>
  <c r="P27" i="4" s="1"/>
  <c r="Q27" i="4" s="1"/>
  <c r="R27" i="4" s="1"/>
  <c r="S27" i="4" s="1"/>
  <c r="T27" i="4" s="1"/>
  <c r="U27" i="4" s="1"/>
  <c r="V27" i="4" s="1"/>
  <c r="W27" i="4" s="1"/>
  <c r="X27" i="4" s="1"/>
  <c r="Y27" i="4" s="1"/>
  <c r="Z27" i="4" s="1"/>
  <c r="AA27" i="4" s="1"/>
  <c r="AB27" i="4" s="1"/>
  <c r="AC27" i="4" s="1"/>
  <c r="AD27" i="4" s="1"/>
  <c r="AE27" i="4" s="1"/>
  <c r="AF27" i="4" s="1"/>
  <c r="AG27" i="4" s="1"/>
  <c r="AG13" i="4"/>
  <c r="AF13" i="4"/>
  <c r="AE13" i="4"/>
  <c r="AD13" i="4"/>
  <c r="AC13" i="4"/>
  <c r="AB13" i="4"/>
  <c r="AA13" i="4"/>
  <c r="Z13" i="4"/>
  <c r="Y13" i="4"/>
  <c r="X13" i="4"/>
  <c r="W13" i="4"/>
  <c r="V13" i="4"/>
  <c r="U13" i="4"/>
  <c r="T13" i="4"/>
  <c r="S13" i="4"/>
  <c r="R13" i="4"/>
  <c r="Q13" i="4"/>
  <c r="P13" i="4"/>
  <c r="O13" i="4"/>
  <c r="N13" i="4"/>
  <c r="M13" i="4"/>
  <c r="L13" i="4"/>
  <c r="K13" i="4"/>
  <c r="J13" i="4"/>
  <c r="I13" i="4"/>
  <c r="H13" i="4"/>
  <c r="G13" i="4"/>
  <c r="F13" i="4"/>
  <c r="E13" i="4"/>
  <c r="D13" i="4"/>
  <c r="E10" i="4"/>
  <c r="F10" i="4" s="1"/>
  <c r="G10" i="4" s="1"/>
  <c r="H10" i="4" s="1"/>
  <c r="I10" i="4" s="1"/>
  <c r="J10" i="4" s="1"/>
  <c r="K10" i="4" s="1"/>
  <c r="L10" i="4" s="1"/>
  <c r="M10" i="4" s="1"/>
  <c r="N10" i="4" s="1"/>
  <c r="O10" i="4" s="1"/>
  <c r="P10" i="4" s="1"/>
  <c r="Q10" i="4" s="1"/>
  <c r="R10" i="4" s="1"/>
  <c r="S10" i="4" s="1"/>
  <c r="T10" i="4" s="1"/>
  <c r="U10" i="4" s="1"/>
  <c r="V10" i="4" s="1"/>
  <c r="W10" i="4" s="1"/>
  <c r="X10" i="4" s="1"/>
  <c r="Y10" i="4" s="1"/>
  <c r="Z10" i="4" s="1"/>
  <c r="AA10" i="4" s="1"/>
  <c r="AB10" i="4" s="1"/>
  <c r="AC10" i="4" s="1"/>
  <c r="AD10" i="4" s="1"/>
  <c r="AE10" i="4" s="1"/>
  <c r="AF10" i="4" s="1"/>
  <c r="AG10" i="4" s="1"/>
  <c r="H80" i="1" l="1"/>
  <c r="R194" i="5"/>
  <c r="R198" i="5"/>
  <c r="R188" i="5"/>
  <c r="R201" i="5"/>
  <c r="R192" i="5"/>
  <c r="R190" i="5"/>
  <c r="R186" i="5"/>
  <c r="R195" i="5"/>
  <c r="R191" i="5"/>
  <c r="R196" i="5"/>
  <c r="R184" i="5"/>
  <c r="R193" i="5"/>
  <c r="R200" i="5"/>
  <c r="R189" i="5"/>
  <c r="R187" i="5"/>
  <c r="R185" i="5"/>
  <c r="R183" i="5"/>
  <c r="R182" i="5"/>
  <c r="R197" i="5"/>
  <c r="R199" i="5"/>
  <c r="E363" i="5"/>
  <c r="E203" i="5"/>
  <c r="E115" i="5"/>
  <c r="E93" i="5"/>
  <c r="E64" i="5"/>
  <c r="E63" i="5"/>
  <c r="E62" i="5"/>
  <c r="E61" i="5"/>
  <c r="E60" i="5"/>
  <c r="E59" i="5"/>
  <c r="E58" i="5"/>
  <c r="E57" i="5"/>
  <c r="E56" i="5"/>
  <c r="E55" i="5"/>
  <c r="E54" i="5"/>
  <c r="E53" i="5"/>
  <c r="E52" i="5"/>
  <c r="E51" i="5"/>
  <c r="E50" i="5"/>
  <c r="E49" i="5"/>
  <c r="E48" i="5"/>
  <c r="E47" i="5"/>
  <c r="E46" i="5"/>
  <c r="E45" i="5"/>
  <c r="E15" i="5"/>
  <c r="E14" i="5"/>
  <c r="E13" i="5"/>
  <c r="S17" i="5"/>
  <c r="R495" i="5"/>
  <c r="R7" i="7"/>
  <c r="E137" i="5"/>
  <c r="E249" i="5"/>
  <c r="I50" i="1"/>
  <c r="E157" i="5"/>
  <c r="E156" i="5"/>
  <c r="E155" i="5"/>
  <c r="E154" i="5"/>
  <c r="E153" i="5"/>
  <c r="E152" i="5"/>
  <c r="E151" i="5"/>
  <c r="E150" i="5"/>
  <c r="E149" i="5"/>
  <c r="E148" i="5"/>
  <c r="E147" i="5"/>
  <c r="E146" i="5"/>
  <c r="E145" i="5"/>
  <c r="E144" i="5"/>
  <c r="E143" i="5"/>
  <c r="E142" i="5"/>
  <c r="E141" i="5"/>
  <c r="E140" i="5"/>
  <c r="E139" i="5"/>
  <c r="E138" i="5"/>
  <c r="F7" i="5"/>
  <c r="C14" i="4"/>
  <c r="C17" i="4" s="1"/>
  <c r="F21" i="4" s="1"/>
  <c r="C48" i="4"/>
  <c r="C51" i="4" s="1"/>
  <c r="C31" i="4"/>
  <c r="C34" i="4" s="1"/>
  <c r="F38" i="4" s="1"/>
  <c r="G55" i="4"/>
  <c r="E55" i="4"/>
  <c r="C55" i="4"/>
  <c r="C52" i="4"/>
  <c r="F55" i="4"/>
  <c r="D55" i="4"/>
  <c r="F72" i="4"/>
  <c r="D72" i="4"/>
  <c r="G72" i="4"/>
  <c r="E72" i="4"/>
  <c r="C72" i="4"/>
  <c r="C69" i="4"/>
  <c r="F238" i="5" l="1"/>
  <c r="F233" i="5"/>
  <c r="F231" i="5"/>
  <c r="F228" i="5"/>
  <c r="F104" i="5"/>
  <c r="F99" i="5"/>
  <c r="F97" i="5"/>
  <c r="F94" i="5"/>
  <c r="E713" i="5"/>
  <c r="J50" i="1"/>
  <c r="I80" i="1"/>
  <c r="F363" i="5"/>
  <c r="F203" i="5"/>
  <c r="F93" i="5"/>
  <c r="F115" i="5"/>
  <c r="F64" i="5"/>
  <c r="F63" i="5"/>
  <c r="F62" i="5"/>
  <c r="F61" i="5"/>
  <c r="F60" i="5"/>
  <c r="F59" i="5"/>
  <c r="F58" i="5"/>
  <c r="F57" i="5"/>
  <c r="F55" i="5"/>
  <c r="F53" i="5"/>
  <c r="F51" i="5"/>
  <c r="F50" i="5"/>
  <c r="F49" i="5"/>
  <c r="F48" i="5"/>
  <c r="F47" i="5"/>
  <c r="F46" i="5"/>
  <c r="F45" i="5"/>
  <c r="F56" i="5"/>
  <c r="F54" i="5"/>
  <c r="F52" i="5"/>
  <c r="F15" i="5"/>
  <c r="F14" i="5"/>
  <c r="F13" i="5"/>
  <c r="E16" i="5"/>
  <c r="E494" i="5"/>
  <c r="E44" i="7" s="1"/>
  <c r="T17" i="5"/>
  <c r="S495" i="5"/>
  <c r="F137" i="5"/>
  <c r="F249" i="5"/>
  <c r="F157" i="5"/>
  <c r="F156" i="5"/>
  <c r="F155" i="5"/>
  <c r="F154" i="5"/>
  <c r="F153" i="5"/>
  <c r="F152" i="5"/>
  <c r="F151" i="5"/>
  <c r="F150" i="5"/>
  <c r="F149" i="5"/>
  <c r="F148" i="5"/>
  <c r="F147" i="5"/>
  <c r="F146" i="5"/>
  <c r="F145" i="5"/>
  <c r="F144" i="5"/>
  <c r="F143" i="5"/>
  <c r="F142" i="5"/>
  <c r="F141" i="5"/>
  <c r="F140" i="5"/>
  <c r="F139" i="5"/>
  <c r="F138" i="5"/>
  <c r="G7" i="5"/>
  <c r="C21" i="4"/>
  <c r="C18" i="4"/>
  <c r="D21" i="4"/>
  <c r="E38" i="4"/>
  <c r="G21" i="4"/>
  <c r="E21" i="4"/>
  <c r="C35" i="4"/>
  <c r="H38" i="4" s="1"/>
  <c r="D38" i="4"/>
  <c r="C38" i="4"/>
  <c r="G38" i="4"/>
  <c r="J38" i="4"/>
  <c r="I38" i="4"/>
  <c r="J72" i="4"/>
  <c r="H72" i="4"/>
  <c r="C70" i="4"/>
  <c r="K72" i="4"/>
  <c r="I72" i="4"/>
  <c r="K55" i="4"/>
  <c r="I55" i="4"/>
  <c r="J55" i="4"/>
  <c r="H55" i="4"/>
  <c r="C53" i="4"/>
  <c r="J21" i="4"/>
  <c r="H21" i="4"/>
  <c r="C19" i="4"/>
  <c r="K21" i="4"/>
  <c r="I21" i="4"/>
  <c r="I104" i="5" l="1"/>
  <c r="I99" i="5"/>
  <c r="I97" i="5"/>
  <c r="I94" i="5"/>
  <c r="I238" i="5"/>
  <c r="I233" i="5"/>
  <c r="I231" i="5"/>
  <c r="I228" i="5"/>
  <c r="D94" i="5"/>
  <c r="D238" i="5"/>
  <c r="D233" i="5"/>
  <c r="D231" i="5"/>
  <c r="D228" i="5"/>
  <c r="D104" i="5"/>
  <c r="D148" i="5" s="1"/>
  <c r="D99" i="5"/>
  <c r="D143" i="5" s="1"/>
  <c r="D97" i="5"/>
  <c r="D141" i="5" s="1"/>
  <c r="J238" i="5"/>
  <c r="J233" i="5"/>
  <c r="J231" i="5"/>
  <c r="J228" i="5"/>
  <c r="J104" i="5"/>
  <c r="J99" i="5"/>
  <c r="J97" i="5"/>
  <c r="J94" i="5"/>
  <c r="H238" i="5"/>
  <c r="H233" i="5"/>
  <c r="H231" i="5"/>
  <c r="H228" i="5"/>
  <c r="H94" i="5"/>
  <c r="H104" i="5"/>
  <c r="H99" i="5"/>
  <c r="H97" i="5"/>
  <c r="G104" i="5"/>
  <c r="G99" i="5"/>
  <c r="G97" i="5"/>
  <c r="G94" i="5"/>
  <c r="G238" i="5"/>
  <c r="G233" i="5"/>
  <c r="G231" i="5"/>
  <c r="G228" i="5"/>
  <c r="E104" i="5"/>
  <c r="E99" i="5"/>
  <c r="E97" i="5"/>
  <c r="E94" i="5"/>
  <c r="E238" i="5"/>
  <c r="E233" i="5"/>
  <c r="E231" i="5"/>
  <c r="E228" i="5"/>
  <c r="E719" i="5"/>
  <c r="E782" i="5" s="1"/>
  <c r="F713" i="5"/>
  <c r="K50" i="1"/>
  <c r="J80" i="1"/>
  <c r="G363" i="5"/>
  <c r="G203" i="5"/>
  <c r="G115" i="5"/>
  <c r="G93" i="5"/>
  <c r="G64" i="5"/>
  <c r="G63" i="5"/>
  <c r="G62" i="5"/>
  <c r="G61" i="5"/>
  <c r="G60" i="5"/>
  <c r="G59" i="5"/>
  <c r="G58" i="5"/>
  <c r="G57" i="5"/>
  <c r="G56" i="5"/>
  <c r="G55" i="5"/>
  <c r="G54" i="5"/>
  <c r="G53" i="5"/>
  <c r="G52" i="5"/>
  <c r="G51" i="5"/>
  <c r="G50" i="5"/>
  <c r="G49" i="5"/>
  <c r="G48" i="5"/>
  <c r="G47" i="5"/>
  <c r="G46" i="5"/>
  <c r="G45" i="5"/>
  <c r="G15" i="5"/>
  <c r="G14" i="5"/>
  <c r="G13" i="5"/>
  <c r="F16" i="5"/>
  <c r="F494" i="5"/>
  <c r="F44" i="7" s="1"/>
  <c r="U17" i="5"/>
  <c r="T495" i="5"/>
  <c r="G137" i="5"/>
  <c r="G249" i="5"/>
  <c r="G157" i="5"/>
  <c r="G156" i="5"/>
  <c r="G155" i="5"/>
  <c r="G154" i="5"/>
  <c r="G153" i="5"/>
  <c r="G152" i="5"/>
  <c r="G151" i="5"/>
  <c r="G150" i="5"/>
  <c r="G149" i="5"/>
  <c r="G148" i="5"/>
  <c r="G147" i="5"/>
  <c r="G146" i="5"/>
  <c r="G145" i="5"/>
  <c r="G144" i="5"/>
  <c r="G143" i="5"/>
  <c r="G142" i="5"/>
  <c r="D208" i="5" s="1"/>
  <c r="G141" i="5"/>
  <c r="G140" i="5"/>
  <c r="G139" i="5"/>
  <c r="G138" i="5"/>
  <c r="H7" i="5"/>
  <c r="C36" i="4"/>
  <c r="K38" i="4"/>
  <c r="AF21" i="4"/>
  <c r="AD21" i="4"/>
  <c r="AB21" i="4"/>
  <c r="Z21" i="4"/>
  <c r="X21" i="4"/>
  <c r="V21" i="4"/>
  <c r="T21" i="4"/>
  <c r="R21" i="4"/>
  <c r="P21" i="4"/>
  <c r="N21" i="4"/>
  <c r="L21" i="4"/>
  <c r="AE21" i="4"/>
  <c r="AC21" i="4"/>
  <c r="AA21" i="4"/>
  <c r="Y21" i="4"/>
  <c r="W21" i="4"/>
  <c r="U21" i="4"/>
  <c r="S21" i="4"/>
  <c r="Q21" i="4"/>
  <c r="O21" i="4"/>
  <c r="M21" i="4"/>
  <c r="AF72" i="4"/>
  <c r="AD72" i="4"/>
  <c r="AB72" i="4"/>
  <c r="Z72" i="4"/>
  <c r="X72" i="4"/>
  <c r="V72" i="4"/>
  <c r="T72" i="4"/>
  <c r="R72" i="4"/>
  <c r="P72" i="4"/>
  <c r="N72" i="4"/>
  <c r="L72" i="4"/>
  <c r="AE72" i="4"/>
  <c r="AC72" i="4"/>
  <c r="AA72" i="4"/>
  <c r="Y72" i="4"/>
  <c r="W72" i="4"/>
  <c r="U72" i="4"/>
  <c r="S72" i="4"/>
  <c r="Q72" i="4"/>
  <c r="O72" i="4"/>
  <c r="M72" i="4"/>
  <c r="AE55" i="4"/>
  <c r="AC55" i="4"/>
  <c r="AA55" i="4"/>
  <c r="Y55" i="4"/>
  <c r="W55" i="4"/>
  <c r="U55" i="4"/>
  <c r="S55" i="4"/>
  <c r="Q55" i="4"/>
  <c r="O55" i="4"/>
  <c r="M55" i="4"/>
  <c r="AF55" i="4"/>
  <c r="AD55" i="4"/>
  <c r="AB55" i="4"/>
  <c r="Z55" i="4"/>
  <c r="X55" i="4"/>
  <c r="V55" i="4"/>
  <c r="T55" i="4"/>
  <c r="R55" i="4"/>
  <c r="P55" i="4"/>
  <c r="N55" i="4"/>
  <c r="L55" i="4"/>
  <c r="AF38" i="4"/>
  <c r="AD38" i="4"/>
  <c r="AB38" i="4"/>
  <c r="Z38" i="4"/>
  <c r="X38" i="4"/>
  <c r="V38" i="4"/>
  <c r="T38" i="4"/>
  <c r="R38" i="4"/>
  <c r="P38" i="4"/>
  <c r="N38" i="4"/>
  <c r="L38" i="4"/>
  <c r="AE38" i="4"/>
  <c r="AC38" i="4"/>
  <c r="AA38" i="4"/>
  <c r="Y38" i="4"/>
  <c r="W38" i="4"/>
  <c r="U38" i="4"/>
  <c r="S38" i="4"/>
  <c r="Q38" i="4"/>
  <c r="O38" i="4"/>
  <c r="M38" i="4"/>
  <c r="M104" i="5" l="1"/>
  <c r="M99" i="5"/>
  <c r="M97" i="5"/>
  <c r="M94" i="5"/>
  <c r="M238" i="5"/>
  <c r="M233" i="5"/>
  <c r="M231" i="5"/>
  <c r="M228" i="5"/>
  <c r="Q104" i="5"/>
  <c r="Q99" i="5"/>
  <c r="Q97" i="5"/>
  <c r="Q94" i="5"/>
  <c r="Q238" i="5"/>
  <c r="Q233" i="5"/>
  <c r="Q231" i="5"/>
  <c r="Q228" i="5"/>
  <c r="U104" i="5"/>
  <c r="U99" i="5"/>
  <c r="U97" i="5"/>
  <c r="U94" i="5"/>
  <c r="U238" i="5"/>
  <c r="U233" i="5"/>
  <c r="U231" i="5"/>
  <c r="U228" i="5"/>
  <c r="Y104" i="5"/>
  <c r="Y99" i="5"/>
  <c r="Y97" i="5"/>
  <c r="Y94" i="5"/>
  <c r="Y238" i="5"/>
  <c r="Y233" i="5"/>
  <c r="Y231" i="5"/>
  <c r="Y228" i="5"/>
  <c r="AC104" i="5"/>
  <c r="AC99" i="5"/>
  <c r="AC97" i="5"/>
  <c r="AC94" i="5"/>
  <c r="AC238" i="5"/>
  <c r="AC233" i="5"/>
  <c r="AC231" i="5"/>
  <c r="AC228" i="5"/>
  <c r="L238" i="5"/>
  <c r="L233" i="5"/>
  <c r="L231" i="5"/>
  <c r="L228" i="5"/>
  <c r="L94" i="5"/>
  <c r="L104" i="5"/>
  <c r="L99" i="5"/>
  <c r="L97" i="5"/>
  <c r="P238" i="5"/>
  <c r="P233" i="5"/>
  <c r="P231" i="5"/>
  <c r="P228" i="5"/>
  <c r="P94" i="5"/>
  <c r="P104" i="5"/>
  <c r="P99" i="5"/>
  <c r="P97" i="5"/>
  <c r="T238" i="5"/>
  <c r="T233" i="5"/>
  <c r="T231" i="5"/>
  <c r="T228" i="5"/>
  <c r="T94" i="5"/>
  <c r="T104" i="5"/>
  <c r="T99" i="5"/>
  <c r="T97" i="5"/>
  <c r="X238" i="5"/>
  <c r="X233" i="5"/>
  <c r="X231" i="5"/>
  <c r="X228" i="5"/>
  <c r="X94" i="5"/>
  <c r="X104" i="5"/>
  <c r="X99" i="5"/>
  <c r="X97" i="5"/>
  <c r="AB238" i="5"/>
  <c r="AB233" i="5"/>
  <c r="AB231" i="5"/>
  <c r="AB228" i="5"/>
  <c r="AB104" i="5"/>
  <c r="AB99" i="5"/>
  <c r="AB97" i="5"/>
  <c r="AB94" i="5"/>
  <c r="AF238" i="5"/>
  <c r="AF233" i="5"/>
  <c r="AF231" i="5"/>
  <c r="AF228" i="5"/>
  <c r="AF104" i="5"/>
  <c r="AF99" i="5"/>
  <c r="AF97" i="5"/>
  <c r="AF94" i="5"/>
  <c r="K104" i="5"/>
  <c r="K99" i="5"/>
  <c r="K97" i="5"/>
  <c r="K94" i="5"/>
  <c r="K238" i="5"/>
  <c r="K233" i="5"/>
  <c r="K231" i="5"/>
  <c r="K228" i="5"/>
  <c r="O104" i="5"/>
  <c r="O99" i="5"/>
  <c r="O97" i="5"/>
  <c r="O94" i="5"/>
  <c r="O238" i="5"/>
  <c r="O233" i="5"/>
  <c r="O231" i="5"/>
  <c r="O228" i="5"/>
  <c r="S104" i="5"/>
  <c r="S99" i="5"/>
  <c r="S97" i="5"/>
  <c r="S94" i="5"/>
  <c r="S238" i="5"/>
  <c r="S233" i="5"/>
  <c r="S231" i="5"/>
  <c r="S228" i="5"/>
  <c r="W104" i="5"/>
  <c r="W99" i="5"/>
  <c r="W97" i="5"/>
  <c r="W94" i="5"/>
  <c r="W238" i="5"/>
  <c r="W233" i="5"/>
  <c r="W231" i="5"/>
  <c r="W228" i="5"/>
  <c r="AA104" i="5"/>
  <c r="AA99" i="5"/>
  <c r="AA97" i="5"/>
  <c r="AA94" i="5"/>
  <c r="AA238" i="5"/>
  <c r="AA233" i="5"/>
  <c r="AA231" i="5"/>
  <c r="AA228" i="5"/>
  <c r="AE104" i="5"/>
  <c r="AE99" i="5"/>
  <c r="AE97" i="5"/>
  <c r="AE94" i="5"/>
  <c r="AE238" i="5"/>
  <c r="AE233" i="5"/>
  <c r="AE231" i="5"/>
  <c r="AE228" i="5"/>
  <c r="N238" i="5"/>
  <c r="N233" i="5"/>
  <c r="N231" i="5"/>
  <c r="N228" i="5"/>
  <c r="N104" i="5"/>
  <c r="N99" i="5"/>
  <c r="N97" i="5"/>
  <c r="N94" i="5"/>
  <c r="R238" i="5"/>
  <c r="R233" i="5"/>
  <c r="R231" i="5"/>
  <c r="R228" i="5"/>
  <c r="R104" i="5"/>
  <c r="R99" i="5"/>
  <c r="R97" i="5"/>
  <c r="R94" i="5"/>
  <c r="V238" i="5"/>
  <c r="V233" i="5"/>
  <c r="V231" i="5"/>
  <c r="V228" i="5"/>
  <c r="V104" i="5"/>
  <c r="V99" i="5"/>
  <c r="V97" i="5"/>
  <c r="V94" i="5"/>
  <c r="Z238" i="5"/>
  <c r="Z233" i="5"/>
  <c r="Z231" i="5"/>
  <c r="Z228" i="5"/>
  <c r="Z104" i="5"/>
  <c r="Z99" i="5"/>
  <c r="Z97" i="5"/>
  <c r="Z94" i="5"/>
  <c r="AD238" i="5"/>
  <c r="AD233" i="5"/>
  <c r="AD231" i="5"/>
  <c r="AD228" i="5"/>
  <c r="AD104" i="5"/>
  <c r="AD99" i="5"/>
  <c r="AD97" i="5"/>
  <c r="AD94" i="5"/>
  <c r="D322" i="5"/>
  <c r="F719" i="5"/>
  <c r="F782" i="5" s="1"/>
  <c r="E732" i="5"/>
  <c r="E733" i="5" s="1"/>
  <c r="E734" i="5" s="1"/>
  <c r="E723" i="5"/>
  <c r="E724" i="5" s="1"/>
  <c r="E725" i="5" s="1"/>
  <c r="G713" i="5"/>
  <c r="L50" i="1"/>
  <c r="K80" i="1"/>
  <c r="H363" i="5"/>
  <c r="H203" i="5"/>
  <c r="H93" i="5"/>
  <c r="H115" i="5"/>
  <c r="H64" i="5"/>
  <c r="H63" i="5"/>
  <c r="H62" i="5"/>
  <c r="H61" i="5"/>
  <c r="H60" i="5"/>
  <c r="H59" i="5"/>
  <c r="H58" i="5"/>
  <c r="H57" i="5"/>
  <c r="H56" i="5"/>
  <c r="H54" i="5"/>
  <c r="H52" i="5"/>
  <c r="H51" i="5"/>
  <c r="H50" i="5"/>
  <c r="H49" i="5"/>
  <c r="H48" i="5"/>
  <c r="H47" i="5"/>
  <c r="H46" i="5"/>
  <c r="H45" i="5"/>
  <c r="H55" i="5"/>
  <c r="H53" i="5"/>
  <c r="H15" i="5"/>
  <c r="H14" i="5"/>
  <c r="H13" i="5"/>
  <c r="G16" i="5"/>
  <c r="G494" i="5"/>
  <c r="G44" i="7" s="1"/>
  <c r="V17" i="5"/>
  <c r="U495" i="5"/>
  <c r="H137" i="5"/>
  <c r="H249" i="5"/>
  <c r="H157" i="5"/>
  <c r="H156" i="5"/>
  <c r="H155" i="5"/>
  <c r="H154" i="5"/>
  <c r="H153" i="5"/>
  <c r="H152" i="5"/>
  <c r="H151" i="5"/>
  <c r="H150" i="5"/>
  <c r="H149" i="5"/>
  <c r="H148" i="5"/>
  <c r="H147" i="5"/>
  <c r="H146" i="5"/>
  <c r="H145" i="5"/>
  <c r="H144" i="5"/>
  <c r="H143" i="5"/>
  <c r="H142" i="5"/>
  <c r="E208" i="5" s="1"/>
  <c r="E322" i="5" s="1"/>
  <c r="H141" i="5"/>
  <c r="H140" i="5"/>
  <c r="H139" i="5"/>
  <c r="H138" i="5"/>
  <c r="I7" i="5"/>
  <c r="F732" i="5" l="1"/>
  <c r="F733" i="5" s="1"/>
  <c r="F734" i="5" s="1"/>
  <c r="F723" i="5"/>
  <c r="F724" i="5" s="1"/>
  <c r="F725" i="5" s="1"/>
  <c r="H713" i="5"/>
  <c r="M50" i="1"/>
  <c r="L80" i="1"/>
  <c r="I363" i="5"/>
  <c r="I203" i="5"/>
  <c r="I115" i="5"/>
  <c r="I93" i="5"/>
  <c r="I64" i="5"/>
  <c r="I63" i="5"/>
  <c r="I62" i="5"/>
  <c r="I61" i="5"/>
  <c r="I60" i="5"/>
  <c r="I59" i="5"/>
  <c r="I58" i="5"/>
  <c r="I57" i="5"/>
  <c r="I56" i="5"/>
  <c r="I55" i="5"/>
  <c r="I54" i="5"/>
  <c r="I53" i="5"/>
  <c r="I52" i="5"/>
  <c r="I51" i="5"/>
  <c r="I50" i="5"/>
  <c r="I49" i="5"/>
  <c r="I48" i="5"/>
  <c r="I47" i="5"/>
  <c r="I46" i="5"/>
  <c r="I45" i="5"/>
  <c r="I15" i="5"/>
  <c r="I14" i="5"/>
  <c r="I13" i="5"/>
  <c r="H16" i="5"/>
  <c r="H494" i="5"/>
  <c r="H44" i="7" s="1"/>
  <c r="W17" i="5"/>
  <c r="V495" i="5"/>
  <c r="I137" i="5"/>
  <c r="I249" i="5"/>
  <c r="I157" i="5"/>
  <c r="I156" i="5"/>
  <c r="I155" i="5"/>
  <c r="I154" i="5"/>
  <c r="I153" i="5"/>
  <c r="I152" i="5"/>
  <c r="I151" i="5"/>
  <c r="I150" i="5"/>
  <c r="I149" i="5"/>
  <c r="I148" i="5"/>
  <c r="I147" i="5"/>
  <c r="I146" i="5"/>
  <c r="I145" i="5"/>
  <c r="I144" i="5"/>
  <c r="I143" i="5"/>
  <c r="I142" i="5"/>
  <c r="I141" i="5"/>
  <c r="I140" i="5"/>
  <c r="I139" i="5"/>
  <c r="I138" i="5"/>
  <c r="J7" i="5"/>
  <c r="I713" i="5" l="1"/>
  <c r="N50" i="1"/>
  <c r="M80" i="1"/>
  <c r="J363" i="5"/>
  <c r="J203" i="5"/>
  <c r="J93" i="5"/>
  <c r="J115" i="5"/>
  <c r="J64" i="5"/>
  <c r="J63" i="5"/>
  <c r="J62" i="5"/>
  <c r="J61" i="5"/>
  <c r="J60" i="5"/>
  <c r="J59" i="5"/>
  <c r="J58" i="5"/>
  <c r="J57" i="5"/>
  <c r="J55" i="5"/>
  <c r="J53" i="5"/>
  <c r="J51" i="5"/>
  <c r="J50" i="5"/>
  <c r="J49" i="5"/>
  <c r="J48" i="5"/>
  <c r="J47" i="5"/>
  <c r="J46" i="5"/>
  <c r="J45" i="5"/>
  <c r="J56" i="5"/>
  <c r="J54" i="5"/>
  <c r="J52" i="5"/>
  <c r="J15" i="5"/>
  <c r="J14" i="5"/>
  <c r="J13" i="5"/>
  <c r="I16" i="5"/>
  <c r="I494" i="5"/>
  <c r="I44" i="7" s="1"/>
  <c r="X17" i="5"/>
  <c r="W495" i="5"/>
  <c r="J137" i="5"/>
  <c r="J249" i="5"/>
  <c r="J157" i="5"/>
  <c r="J156" i="5"/>
  <c r="J155" i="5"/>
  <c r="J154" i="5"/>
  <c r="J153" i="5"/>
  <c r="J152" i="5"/>
  <c r="J151" i="5"/>
  <c r="J150" i="5"/>
  <c r="J149" i="5"/>
  <c r="J148" i="5"/>
  <c r="J147" i="5"/>
  <c r="J146" i="5"/>
  <c r="J145" i="5"/>
  <c r="J144" i="5"/>
  <c r="J143" i="5"/>
  <c r="J142" i="5"/>
  <c r="J141" i="5"/>
  <c r="J140" i="5"/>
  <c r="J139" i="5"/>
  <c r="J138" i="5"/>
  <c r="K7" i="5"/>
  <c r="J713" i="5" l="1"/>
  <c r="O50" i="1"/>
  <c r="N80" i="1"/>
  <c r="K363" i="5"/>
  <c r="K203" i="5"/>
  <c r="K115" i="5"/>
  <c r="K93" i="5"/>
  <c r="K64" i="5"/>
  <c r="K63" i="5"/>
  <c r="K62" i="5"/>
  <c r="K61" i="5"/>
  <c r="K60" i="5"/>
  <c r="K59" i="5"/>
  <c r="K58" i="5"/>
  <c r="K57" i="5"/>
  <c r="K56" i="5"/>
  <c r="K55" i="5"/>
  <c r="K54" i="5"/>
  <c r="K53" i="5"/>
  <c r="K52" i="5"/>
  <c r="K51" i="5"/>
  <c r="K50" i="5"/>
  <c r="K49" i="5"/>
  <c r="K48" i="5"/>
  <c r="K47" i="5"/>
  <c r="K46" i="5"/>
  <c r="K45" i="5"/>
  <c r="K15" i="5"/>
  <c r="K14" i="5"/>
  <c r="K13" i="5"/>
  <c r="J16" i="5"/>
  <c r="J494" i="5"/>
  <c r="J44" i="7" s="1"/>
  <c r="Y17" i="5"/>
  <c r="X495" i="5"/>
  <c r="K137" i="5"/>
  <c r="K249" i="5"/>
  <c r="K157" i="5"/>
  <c r="K156" i="5"/>
  <c r="K155" i="5"/>
  <c r="K154" i="5"/>
  <c r="K153" i="5"/>
  <c r="K152" i="5"/>
  <c r="K151" i="5"/>
  <c r="K150" i="5"/>
  <c r="K149" i="5"/>
  <c r="K148" i="5"/>
  <c r="K147" i="5"/>
  <c r="K146" i="5"/>
  <c r="K145" i="5"/>
  <c r="D211" i="5" s="1"/>
  <c r="D325" i="5" s="1"/>
  <c r="K144" i="5"/>
  <c r="K143" i="5"/>
  <c r="K142" i="5"/>
  <c r="K141" i="5"/>
  <c r="K140" i="5"/>
  <c r="K139" i="5"/>
  <c r="K138" i="5"/>
  <c r="L7" i="5"/>
  <c r="K713" i="5" l="1"/>
  <c r="P50" i="1"/>
  <c r="F103" i="1" s="1"/>
  <c r="O80" i="1"/>
  <c r="F100" i="1"/>
  <c r="F91" i="1"/>
  <c r="L276" i="5" s="1"/>
  <c r="F93" i="1"/>
  <c r="L278" i="5" s="1"/>
  <c r="L300" i="5" s="1"/>
  <c r="L346" i="5" s="1"/>
  <c r="F101" i="1"/>
  <c r="L286" i="5" s="1"/>
  <c r="L308" i="5" s="1"/>
  <c r="F106" i="1"/>
  <c r="L291" i="5" s="1"/>
  <c r="L313" i="5" s="1"/>
  <c r="F95" i="1"/>
  <c r="L280" i="5" s="1"/>
  <c r="L302" i="5" s="1"/>
  <c r="L348" i="5" s="1"/>
  <c r="L363" i="5"/>
  <c r="L285" i="5"/>
  <c r="L203" i="5"/>
  <c r="L93" i="5"/>
  <c r="L115" i="5"/>
  <c r="L42" i="5"/>
  <c r="L41" i="5"/>
  <c r="L38" i="5"/>
  <c r="L36" i="5"/>
  <c r="L34" i="5"/>
  <c r="L32" i="5"/>
  <c r="L30" i="5"/>
  <c r="L28" i="5"/>
  <c r="L25" i="5"/>
  <c r="L23" i="5"/>
  <c r="L64" i="5"/>
  <c r="L63" i="5"/>
  <c r="L62" i="5"/>
  <c r="L61" i="5"/>
  <c r="L60" i="5"/>
  <c r="L59" i="5"/>
  <c r="L58" i="5"/>
  <c r="L57" i="5"/>
  <c r="L26" i="5"/>
  <c r="L24" i="5"/>
  <c r="L56" i="5"/>
  <c r="L54" i="5"/>
  <c r="L52" i="5"/>
  <c r="L51" i="5"/>
  <c r="L50" i="5"/>
  <c r="L49" i="5"/>
  <c r="L48" i="5"/>
  <c r="L47" i="5"/>
  <c r="L46" i="5"/>
  <c r="L45" i="5"/>
  <c r="L55" i="5"/>
  <c r="L53" i="5"/>
  <c r="L15" i="5"/>
  <c r="L14" i="5"/>
  <c r="L13" i="5"/>
  <c r="K16" i="5"/>
  <c r="K494" i="5"/>
  <c r="K44" i="7" s="1"/>
  <c r="Z17" i="5"/>
  <c r="Y495" i="5"/>
  <c r="L137" i="5"/>
  <c r="L249" i="5"/>
  <c r="L269" i="5"/>
  <c r="L264" i="5"/>
  <c r="L263" i="5"/>
  <c r="L256" i="5"/>
  <c r="L157" i="5"/>
  <c r="L156" i="5"/>
  <c r="L155" i="5"/>
  <c r="L154" i="5"/>
  <c r="L153" i="5"/>
  <c r="L152" i="5"/>
  <c r="L151" i="5"/>
  <c r="L150" i="5"/>
  <c r="L149" i="5"/>
  <c r="L148" i="5"/>
  <c r="L147" i="5"/>
  <c r="L146" i="5"/>
  <c r="L145" i="5"/>
  <c r="E211" i="5" s="1"/>
  <c r="E325" i="5" s="1"/>
  <c r="L144" i="5"/>
  <c r="L143" i="5"/>
  <c r="L142" i="5"/>
  <c r="L141" i="5"/>
  <c r="L140" i="5"/>
  <c r="L139" i="5"/>
  <c r="L138" i="5"/>
  <c r="D204" i="5" s="1"/>
  <c r="M7" i="5"/>
  <c r="D318" i="5" l="1"/>
  <c r="L258" i="5"/>
  <c r="L254" i="5"/>
  <c r="F105" i="1"/>
  <c r="F97" i="1"/>
  <c r="L27" i="5"/>
  <c r="L29" i="5"/>
  <c r="L31" i="5"/>
  <c r="L33" i="5"/>
  <c r="L35" i="5"/>
  <c r="L37" i="5"/>
  <c r="L39" i="5"/>
  <c r="L40" i="5"/>
  <c r="F92" i="1"/>
  <c r="F87" i="1"/>
  <c r="D272" i="5" s="1"/>
  <c r="D294" i="5" s="1"/>
  <c r="F98" i="1"/>
  <c r="F90" i="1"/>
  <c r="F104" i="1"/>
  <c r="F96" i="1"/>
  <c r="F94" i="1"/>
  <c r="F89" i="1"/>
  <c r="D274" i="5" s="1"/>
  <c r="D296" i="5" s="1"/>
  <c r="L713" i="5"/>
  <c r="D288" i="5"/>
  <c r="D310" i="5" s="1"/>
  <c r="E288" i="5"/>
  <c r="E310" i="5" s="1"/>
  <c r="F288" i="5"/>
  <c r="F310" i="5" s="1"/>
  <c r="F266" i="5"/>
  <c r="G288" i="5"/>
  <c r="G310" i="5" s="1"/>
  <c r="D266" i="5"/>
  <c r="E266" i="5"/>
  <c r="G266" i="5"/>
  <c r="H266" i="5"/>
  <c r="H288" i="5"/>
  <c r="H310" i="5" s="1"/>
  <c r="I288" i="5"/>
  <c r="I310" i="5" s="1"/>
  <c r="I266" i="5"/>
  <c r="J288" i="5"/>
  <c r="J310" i="5" s="1"/>
  <c r="J266" i="5"/>
  <c r="K288" i="5"/>
  <c r="K310" i="5" s="1"/>
  <c r="K266" i="5"/>
  <c r="L266" i="5"/>
  <c r="L288" i="5"/>
  <c r="L310" i="5" s="1"/>
  <c r="L356" i="5" s="1"/>
  <c r="D280" i="5"/>
  <c r="D302" i="5" s="1"/>
  <c r="E280" i="5"/>
  <c r="E302" i="5" s="1"/>
  <c r="F280" i="5"/>
  <c r="F302" i="5" s="1"/>
  <c r="F348" i="5" s="1"/>
  <c r="F258" i="5"/>
  <c r="E258" i="5"/>
  <c r="G280" i="5"/>
  <c r="G302" i="5" s="1"/>
  <c r="G348" i="5" s="1"/>
  <c r="D258" i="5"/>
  <c r="G258" i="5"/>
  <c r="H258" i="5"/>
  <c r="H280" i="5"/>
  <c r="I280" i="5"/>
  <c r="I258" i="5"/>
  <c r="J280" i="5"/>
  <c r="J302" i="5" s="1"/>
  <c r="J348" i="5" s="1"/>
  <c r="J258" i="5"/>
  <c r="K280" i="5"/>
  <c r="K258" i="5"/>
  <c r="D291" i="5"/>
  <c r="D313" i="5" s="1"/>
  <c r="E291" i="5"/>
  <c r="E313" i="5" s="1"/>
  <c r="E269" i="5"/>
  <c r="F291" i="5"/>
  <c r="F313" i="5" s="1"/>
  <c r="D269" i="5"/>
  <c r="F269" i="5"/>
  <c r="G291" i="5"/>
  <c r="G313" i="5" s="1"/>
  <c r="G269" i="5"/>
  <c r="H291" i="5"/>
  <c r="H313" i="5" s="1"/>
  <c r="H269" i="5"/>
  <c r="I269" i="5"/>
  <c r="I291" i="5"/>
  <c r="I313" i="5" s="1"/>
  <c r="J291" i="5"/>
  <c r="J313" i="5" s="1"/>
  <c r="J269" i="5"/>
  <c r="K291" i="5"/>
  <c r="K313" i="5" s="1"/>
  <c r="K269" i="5"/>
  <c r="D286" i="5"/>
  <c r="D308" i="5" s="1"/>
  <c r="E286" i="5"/>
  <c r="E308" i="5" s="1"/>
  <c r="E264" i="5"/>
  <c r="F286" i="5"/>
  <c r="F308" i="5" s="1"/>
  <c r="D264" i="5"/>
  <c r="F264" i="5"/>
  <c r="G286" i="5"/>
  <c r="G308" i="5" s="1"/>
  <c r="G264" i="5"/>
  <c r="H286" i="5"/>
  <c r="H308" i="5" s="1"/>
  <c r="H264" i="5"/>
  <c r="I286" i="5"/>
  <c r="I308" i="5" s="1"/>
  <c r="I264" i="5"/>
  <c r="J286" i="5"/>
  <c r="J308" i="5" s="1"/>
  <c r="J264" i="5"/>
  <c r="K286" i="5"/>
  <c r="K308" i="5" s="1"/>
  <c r="K264" i="5"/>
  <c r="D278" i="5"/>
  <c r="D300" i="5" s="1"/>
  <c r="E278" i="5"/>
  <c r="E300" i="5" s="1"/>
  <c r="E256" i="5"/>
  <c r="D256" i="5"/>
  <c r="F278" i="5"/>
  <c r="F300" i="5" s="1"/>
  <c r="F256" i="5"/>
  <c r="G278" i="5"/>
  <c r="G300" i="5" s="1"/>
  <c r="G346" i="5" s="1"/>
  <c r="G256" i="5"/>
  <c r="H256" i="5"/>
  <c r="H278" i="5"/>
  <c r="I278" i="5"/>
  <c r="I300" i="5" s="1"/>
  <c r="I346" i="5" s="1"/>
  <c r="I256" i="5"/>
  <c r="J278" i="5"/>
  <c r="J300" i="5" s="1"/>
  <c r="J346" i="5" s="1"/>
  <c r="J256" i="5"/>
  <c r="K278" i="5"/>
  <c r="K256" i="5"/>
  <c r="D276" i="5"/>
  <c r="D298" i="5" s="1"/>
  <c r="E276" i="5"/>
  <c r="E298" i="5" s="1"/>
  <c r="F276" i="5"/>
  <c r="F298" i="5" s="1"/>
  <c r="F344" i="5" s="1"/>
  <c r="F254" i="5"/>
  <c r="E254" i="5"/>
  <c r="G276" i="5"/>
  <c r="G298" i="5" s="1"/>
  <c r="G344" i="5" s="1"/>
  <c r="D254" i="5"/>
  <c r="G254" i="5"/>
  <c r="H254" i="5"/>
  <c r="H276" i="5"/>
  <c r="H298" i="5" s="1"/>
  <c r="H344" i="5" s="1"/>
  <c r="I276" i="5"/>
  <c r="I298" i="5" s="1"/>
  <c r="I344" i="5" s="1"/>
  <c r="I254" i="5"/>
  <c r="J276" i="5"/>
  <c r="J298" i="5" s="1"/>
  <c r="J344" i="5" s="1"/>
  <c r="J254" i="5"/>
  <c r="K276" i="5"/>
  <c r="K298" i="5" s="1"/>
  <c r="K344" i="5" s="1"/>
  <c r="K254" i="5"/>
  <c r="L298" i="5" s="1"/>
  <c r="L344" i="5" s="1"/>
  <c r="D290" i="5"/>
  <c r="D312" i="5" s="1"/>
  <c r="E290" i="5"/>
  <c r="E312" i="5" s="1"/>
  <c r="E268" i="5"/>
  <c r="F290" i="5"/>
  <c r="F312" i="5" s="1"/>
  <c r="D268" i="5"/>
  <c r="F268" i="5"/>
  <c r="G290" i="5"/>
  <c r="G312" i="5" s="1"/>
  <c r="G268" i="5"/>
  <c r="H290" i="5"/>
  <c r="H312" i="5" s="1"/>
  <c r="H268" i="5"/>
  <c r="I290" i="5"/>
  <c r="I312" i="5" s="1"/>
  <c r="I268" i="5"/>
  <c r="J290" i="5"/>
  <c r="J312" i="5" s="1"/>
  <c r="J268" i="5"/>
  <c r="K290" i="5"/>
  <c r="K312" i="5" s="1"/>
  <c r="K268" i="5"/>
  <c r="D282" i="5"/>
  <c r="D304" i="5" s="1"/>
  <c r="E282" i="5"/>
  <c r="E304" i="5" s="1"/>
  <c r="E350" i="5" s="1"/>
  <c r="E260" i="5"/>
  <c r="F260" i="5"/>
  <c r="F282" i="5"/>
  <c r="F304" i="5" s="1"/>
  <c r="F350" i="5" s="1"/>
  <c r="D260" i="5"/>
  <c r="G282" i="5"/>
  <c r="G304" i="5" s="1"/>
  <c r="G350" i="5" s="1"/>
  <c r="G260" i="5"/>
  <c r="H282" i="5"/>
  <c r="H304" i="5" s="1"/>
  <c r="H350" i="5" s="1"/>
  <c r="H260" i="5"/>
  <c r="I282" i="5"/>
  <c r="I304" i="5" s="1"/>
  <c r="I350" i="5" s="1"/>
  <c r="I260" i="5"/>
  <c r="J282" i="5"/>
  <c r="J304" i="5" s="1"/>
  <c r="J350" i="5" s="1"/>
  <c r="J260" i="5"/>
  <c r="K282" i="5"/>
  <c r="K304" i="5" s="1"/>
  <c r="K350" i="5" s="1"/>
  <c r="K260" i="5"/>
  <c r="F88" i="1"/>
  <c r="D277" i="5"/>
  <c r="D299" i="5" s="1"/>
  <c r="E277" i="5"/>
  <c r="E299" i="5" s="1"/>
  <c r="E345" i="5" s="1"/>
  <c r="F255" i="5"/>
  <c r="F277" i="5"/>
  <c r="F299" i="5" s="1"/>
  <c r="F345" i="5" s="1"/>
  <c r="G277" i="5"/>
  <c r="G299" i="5" s="1"/>
  <c r="G345" i="5" s="1"/>
  <c r="D255" i="5"/>
  <c r="G255" i="5"/>
  <c r="E255" i="5"/>
  <c r="H277" i="5"/>
  <c r="H299" i="5" s="1"/>
  <c r="H345" i="5" s="1"/>
  <c r="H255" i="5"/>
  <c r="I277" i="5"/>
  <c r="I255" i="5"/>
  <c r="J277" i="5"/>
  <c r="J255" i="5"/>
  <c r="K255" i="5"/>
  <c r="K277" i="5"/>
  <c r="K299" i="5" s="1"/>
  <c r="K345" i="5" s="1"/>
  <c r="E272" i="5"/>
  <c r="E294" i="5" s="1"/>
  <c r="F272" i="5"/>
  <c r="F294" i="5" s="1"/>
  <c r="F250" i="5"/>
  <c r="E250" i="5"/>
  <c r="G272" i="5"/>
  <c r="D250" i="5"/>
  <c r="G250" i="5"/>
  <c r="H250" i="5"/>
  <c r="H272" i="5"/>
  <c r="I272" i="5"/>
  <c r="I294" i="5" s="1"/>
  <c r="I250" i="5"/>
  <c r="J272" i="5"/>
  <c r="J250" i="5"/>
  <c r="K272" i="5"/>
  <c r="K250" i="5"/>
  <c r="D283" i="5"/>
  <c r="D305" i="5" s="1"/>
  <c r="D351" i="5" s="1"/>
  <c r="E283" i="5"/>
  <c r="E305" i="5" s="1"/>
  <c r="E351" i="5" s="1"/>
  <c r="E261" i="5"/>
  <c r="D261" i="5"/>
  <c r="F283" i="5"/>
  <c r="F305" i="5" s="1"/>
  <c r="F351" i="5" s="1"/>
  <c r="F261" i="5"/>
  <c r="G283" i="5"/>
  <c r="G305" i="5" s="1"/>
  <c r="G351" i="5" s="1"/>
  <c r="G261" i="5"/>
  <c r="H283" i="5"/>
  <c r="H261" i="5"/>
  <c r="I261" i="5"/>
  <c r="I283" i="5"/>
  <c r="I305" i="5" s="1"/>
  <c r="I351" i="5" s="1"/>
  <c r="J283" i="5"/>
  <c r="J305" i="5" s="1"/>
  <c r="J351" i="5" s="1"/>
  <c r="J261" i="5"/>
  <c r="K283" i="5"/>
  <c r="K261" i="5"/>
  <c r="D275" i="5"/>
  <c r="D297" i="5" s="1"/>
  <c r="D343" i="5" s="1"/>
  <c r="E275" i="5"/>
  <c r="E297" i="5" s="1"/>
  <c r="E343" i="5" s="1"/>
  <c r="E253" i="5"/>
  <c r="F275" i="5"/>
  <c r="F297" i="5" s="1"/>
  <c r="F343" i="5" s="1"/>
  <c r="D253" i="5"/>
  <c r="F253" i="5"/>
  <c r="G275" i="5"/>
  <c r="G253" i="5"/>
  <c r="H275" i="5"/>
  <c r="H253" i="5"/>
  <c r="I275" i="5"/>
  <c r="I297" i="5" s="1"/>
  <c r="I343" i="5" s="1"/>
  <c r="I253" i="5"/>
  <c r="J275" i="5"/>
  <c r="J253" i="5"/>
  <c r="K275" i="5"/>
  <c r="K297" i="5" s="1"/>
  <c r="K343" i="5" s="1"/>
  <c r="K253" i="5"/>
  <c r="D289" i="5"/>
  <c r="D311" i="5" s="1"/>
  <c r="E289" i="5"/>
  <c r="E311" i="5" s="1"/>
  <c r="F289" i="5"/>
  <c r="F311" i="5" s="1"/>
  <c r="F267" i="5"/>
  <c r="G289" i="5"/>
  <c r="G311" i="5" s="1"/>
  <c r="D267" i="5"/>
  <c r="G267" i="5"/>
  <c r="E267" i="5"/>
  <c r="H289" i="5"/>
  <c r="H311" i="5" s="1"/>
  <c r="H267" i="5"/>
  <c r="I289" i="5"/>
  <c r="I311" i="5" s="1"/>
  <c r="I267" i="5"/>
  <c r="J267" i="5"/>
  <c r="J289" i="5"/>
  <c r="J311" i="5" s="1"/>
  <c r="K267" i="5"/>
  <c r="K289" i="5"/>
  <c r="K311" i="5" s="1"/>
  <c r="D281" i="5"/>
  <c r="D303" i="5" s="1"/>
  <c r="D349" i="5" s="1"/>
  <c r="E281" i="5"/>
  <c r="E303" i="5" s="1"/>
  <c r="E349" i="5" s="1"/>
  <c r="F281" i="5"/>
  <c r="F303" i="5" s="1"/>
  <c r="F349" i="5" s="1"/>
  <c r="F259" i="5"/>
  <c r="G281" i="5"/>
  <c r="G303" i="5" s="1"/>
  <c r="G349" i="5" s="1"/>
  <c r="D259" i="5"/>
  <c r="G259" i="5"/>
  <c r="E259" i="5"/>
  <c r="H281" i="5"/>
  <c r="H303" i="5" s="1"/>
  <c r="H349" i="5" s="1"/>
  <c r="H259" i="5"/>
  <c r="I281" i="5"/>
  <c r="I303" i="5" s="1"/>
  <c r="I349" i="5" s="1"/>
  <c r="I259" i="5"/>
  <c r="J281" i="5"/>
  <c r="J259" i="5"/>
  <c r="K259" i="5"/>
  <c r="K281" i="5"/>
  <c r="D279" i="5"/>
  <c r="D301" i="5" s="1"/>
  <c r="E279" i="5"/>
  <c r="E301" i="5" s="1"/>
  <c r="E257" i="5"/>
  <c r="D257" i="5"/>
  <c r="F257" i="5"/>
  <c r="F279" i="5"/>
  <c r="F301" i="5" s="1"/>
  <c r="G279" i="5"/>
  <c r="G257" i="5"/>
  <c r="H279" i="5"/>
  <c r="H257" i="5"/>
  <c r="I257" i="5"/>
  <c r="I279" i="5"/>
  <c r="I301" i="5" s="1"/>
  <c r="I347" i="5" s="1"/>
  <c r="J279" i="5"/>
  <c r="J257" i="5"/>
  <c r="K279" i="5"/>
  <c r="K301" i="5" s="1"/>
  <c r="K347" i="5" s="1"/>
  <c r="K257" i="5"/>
  <c r="E274" i="5"/>
  <c r="E296" i="5" s="1"/>
  <c r="D252" i="5"/>
  <c r="F274" i="5"/>
  <c r="F296" i="5" s="1"/>
  <c r="F342" i="5" s="1"/>
  <c r="G252" i="5"/>
  <c r="H252" i="5"/>
  <c r="I252" i="5"/>
  <c r="J252" i="5"/>
  <c r="K252" i="5"/>
  <c r="D285" i="5"/>
  <c r="D307" i="5" s="1"/>
  <c r="E285" i="5"/>
  <c r="E307" i="5" s="1"/>
  <c r="F285" i="5"/>
  <c r="F307" i="5" s="1"/>
  <c r="F353" i="5" s="1"/>
  <c r="F263" i="5"/>
  <c r="G285" i="5"/>
  <c r="G307" i="5" s="1"/>
  <c r="G353" i="5" s="1"/>
  <c r="D263" i="5"/>
  <c r="G263" i="5"/>
  <c r="E263" i="5"/>
  <c r="H285" i="5"/>
  <c r="H307" i="5" s="1"/>
  <c r="H353" i="5" s="1"/>
  <c r="H263" i="5"/>
  <c r="I285" i="5"/>
  <c r="I307" i="5" s="1"/>
  <c r="I353" i="5" s="1"/>
  <c r="I263" i="5"/>
  <c r="J263" i="5"/>
  <c r="L307" i="5" s="1"/>
  <c r="L353" i="5" s="1"/>
  <c r="J285" i="5"/>
  <c r="J307" i="5" s="1"/>
  <c r="J353" i="5" s="1"/>
  <c r="K263" i="5"/>
  <c r="K285" i="5"/>
  <c r="K307" i="5" s="1"/>
  <c r="K353" i="5" s="1"/>
  <c r="D41" i="5"/>
  <c r="D85" i="5" s="1"/>
  <c r="D39" i="5"/>
  <c r="D83" i="5" s="1"/>
  <c r="D37" i="5"/>
  <c r="D81" i="5" s="1"/>
  <c r="D35" i="5"/>
  <c r="D79" i="5" s="1"/>
  <c r="D33" i="5"/>
  <c r="D77" i="5" s="1"/>
  <c r="D446" i="5" s="1"/>
  <c r="D31" i="5"/>
  <c r="D75" i="5" s="1"/>
  <c r="D29" i="5"/>
  <c r="D73" i="5" s="1"/>
  <c r="D27" i="5"/>
  <c r="D71" i="5" s="1"/>
  <c r="D25" i="5"/>
  <c r="D69" i="5" s="1"/>
  <c r="D23" i="5"/>
  <c r="D67" i="5" s="1"/>
  <c r="E386" i="5" s="1"/>
  <c r="P80" i="1"/>
  <c r="D42" i="5"/>
  <c r="D86" i="5" s="1"/>
  <c r="D40" i="5"/>
  <c r="D84" i="5" s="1"/>
  <c r="D38" i="5"/>
  <c r="D82" i="5" s="1"/>
  <c r="D36" i="5"/>
  <c r="D80" i="5" s="1"/>
  <c r="D34" i="5"/>
  <c r="D78" i="5" s="1"/>
  <c r="D32" i="5"/>
  <c r="D76" i="5" s="1"/>
  <c r="D30" i="5"/>
  <c r="D74" i="5" s="1"/>
  <c r="D28" i="5"/>
  <c r="D72" i="5" s="1"/>
  <c r="D441" i="5" s="1"/>
  <c r="D26" i="5"/>
  <c r="D70" i="5" s="1"/>
  <c r="D24" i="5"/>
  <c r="D68" i="5" s="1"/>
  <c r="D437" i="5" s="1"/>
  <c r="E42" i="5"/>
  <c r="E39" i="5"/>
  <c r="E37" i="5"/>
  <c r="E35" i="5"/>
  <c r="E33" i="5"/>
  <c r="E31" i="5"/>
  <c r="E29" i="5"/>
  <c r="E27" i="5"/>
  <c r="E25" i="5"/>
  <c r="E23" i="5"/>
  <c r="E41" i="5"/>
  <c r="E40" i="5"/>
  <c r="E38" i="5"/>
  <c r="E36" i="5"/>
  <c r="E34" i="5"/>
  <c r="E32" i="5"/>
  <c r="E30" i="5"/>
  <c r="E28" i="5"/>
  <c r="E26" i="5"/>
  <c r="E24" i="5"/>
  <c r="F42" i="5"/>
  <c r="F40" i="5"/>
  <c r="F38" i="5"/>
  <c r="F36" i="5"/>
  <c r="F34" i="5"/>
  <c r="F32" i="5"/>
  <c r="F30" i="5"/>
  <c r="F28" i="5"/>
  <c r="F24" i="5"/>
  <c r="F27" i="5"/>
  <c r="F41" i="5"/>
  <c r="F39" i="5"/>
  <c r="F37" i="5"/>
  <c r="F35" i="5"/>
  <c r="F33" i="5"/>
  <c r="F31" i="5"/>
  <c r="F29" i="5"/>
  <c r="F26" i="5"/>
  <c r="F23" i="5"/>
  <c r="F25" i="5"/>
  <c r="G42" i="5"/>
  <c r="G40" i="5"/>
  <c r="G39" i="5"/>
  <c r="G37" i="5"/>
  <c r="G35" i="5"/>
  <c r="G33" i="5"/>
  <c r="G31" i="5"/>
  <c r="G29" i="5"/>
  <c r="G27" i="5"/>
  <c r="G25" i="5"/>
  <c r="G23" i="5"/>
  <c r="G41" i="5"/>
  <c r="G38" i="5"/>
  <c r="G36" i="5"/>
  <c r="G34" i="5"/>
  <c r="G32" i="5"/>
  <c r="G30" i="5"/>
  <c r="G28" i="5"/>
  <c r="G26" i="5"/>
  <c r="G24" i="5"/>
  <c r="F99" i="1"/>
  <c r="M284" i="5" s="1"/>
  <c r="M306" i="5" s="1"/>
  <c r="M352" i="5" s="1"/>
  <c r="H42" i="5"/>
  <c r="H41" i="5"/>
  <c r="H38" i="5"/>
  <c r="H36" i="5"/>
  <c r="H34" i="5"/>
  <c r="H32" i="5"/>
  <c r="H30" i="5"/>
  <c r="H27" i="5"/>
  <c r="H23" i="5"/>
  <c r="H26" i="5"/>
  <c r="F102" i="1"/>
  <c r="M287" i="5" s="1"/>
  <c r="M309" i="5" s="1"/>
  <c r="H40" i="5"/>
  <c r="H39" i="5"/>
  <c r="H37" i="5"/>
  <c r="H35" i="5"/>
  <c r="H33" i="5"/>
  <c r="H31" i="5"/>
  <c r="H29" i="5"/>
  <c r="H25" i="5"/>
  <c r="H28" i="5"/>
  <c r="H24" i="5"/>
  <c r="I41" i="5"/>
  <c r="I38" i="5"/>
  <c r="I36" i="5"/>
  <c r="I34" i="5"/>
  <c r="I32" i="5"/>
  <c r="I30" i="5"/>
  <c r="I28" i="5"/>
  <c r="I26" i="5"/>
  <c r="I24" i="5"/>
  <c r="I42" i="5"/>
  <c r="I40" i="5"/>
  <c r="I39" i="5"/>
  <c r="I37" i="5"/>
  <c r="I35" i="5"/>
  <c r="I33" i="5"/>
  <c r="I31" i="5"/>
  <c r="I29" i="5"/>
  <c r="I27" i="5"/>
  <c r="I25" i="5"/>
  <c r="I23" i="5"/>
  <c r="J42" i="5"/>
  <c r="J40" i="5"/>
  <c r="J38" i="5"/>
  <c r="J36" i="5"/>
  <c r="J34" i="5"/>
  <c r="J32" i="5"/>
  <c r="J30" i="5"/>
  <c r="J28" i="5"/>
  <c r="J24" i="5"/>
  <c r="J27" i="5"/>
  <c r="J41" i="5"/>
  <c r="J39" i="5"/>
  <c r="J37" i="5"/>
  <c r="J35" i="5"/>
  <c r="J33" i="5"/>
  <c r="J31" i="5"/>
  <c r="J29" i="5"/>
  <c r="J26" i="5"/>
  <c r="J23" i="5"/>
  <c r="J25" i="5"/>
  <c r="K42" i="5"/>
  <c r="K40" i="5"/>
  <c r="K39" i="5"/>
  <c r="K37" i="5"/>
  <c r="K35" i="5"/>
  <c r="K33" i="5"/>
  <c r="K31" i="5"/>
  <c r="K29" i="5"/>
  <c r="K27" i="5"/>
  <c r="K25" i="5"/>
  <c r="K23" i="5"/>
  <c r="K41" i="5"/>
  <c r="K38" i="5"/>
  <c r="K36" i="5"/>
  <c r="K34" i="5"/>
  <c r="K32" i="5"/>
  <c r="K30" i="5"/>
  <c r="K28" i="5"/>
  <c r="K26" i="5"/>
  <c r="K24" i="5"/>
  <c r="M363" i="5"/>
  <c r="M290" i="5"/>
  <c r="M312" i="5" s="1"/>
  <c r="M288" i="5"/>
  <c r="M310" i="5" s="1"/>
  <c r="M286" i="5"/>
  <c r="M308" i="5" s="1"/>
  <c r="M291" i="5"/>
  <c r="M313" i="5" s="1"/>
  <c r="M289" i="5"/>
  <c r="M311" i="5" s="1"/>
  <c r="M285" i="5"/>
  <c r="M283" i="5"/>
  <c r="M305" i="5" s="1"/>
  <c r="M351" i="5" s="1"/>
  <c r="M281" i="5"/>
  <c r="M279" i="5"/>
  <c r="M301" i="5" s="1"/>
  <c r="M347" i="5" s="1"/>
  <c r="M276" i="5"/>
  <c r="M272" i="5"/>
  <c r="M294" i="5" s="1"/>
  <c r="M282" i="5"/>
  <c r="M304" i="5" s="1"/>
  <c r="M350" i="5" s="1"/>
  <c r="M280" i="5"/>
  <c r="M302" i="5" s="1"/>
  <c r="M348" i="5" s="1"/>
  <c r="M277" i="5"/>
  <c r="M299" i="5" s="1"/>
  <c r="M345" i="5" s="1"/>
  <c r="M275" i="5"/>
  <c r="M297" i="5" s="1"/>
  <c r="M343" i="5" s="1"/>
  <c r="M273" i="5"/>
  <c r="M295" i="5" s="1"/>
  <c r="M341" i="5" s="1"/>
  <c r="M203" i="5"/>
  <c r="M278" i="5"/>
  <c r="M300" i="5" s="1"/>
  <c r="M346" i="5" s="1"/>
  <c r="L354" i="5"/>
  <c r="L359" i="5"/>
  <c r="M115" i="5"/>
  <c r="M42" i="5"/>
  <c r="M41" i="5"/>
  <c r="M40" i="5"/>
  <c r="M93" i="5"/>
  <c r="M39" i="5"/>
  <c r="M38" i="5"/>
  <c r="M37" i="5"/>
  <c r="M36" i="5"/>
  <c r="M35" i="5"/>
  <c r="M34" i="5"/>
  <c r="M33" i="5"/>
  <c r="M32" i="5"/>
  <c r="M31" i="5"/>
  <c r="M30" i="5"/>
  <c r="M29" i="5"/>
  <c r="M28" i="5"/>
  <c r="M27" i="5"/>
  <c r="M26" i="5"/>
  <c r="M25" i="5"/>
  <c r="M24" i="5"/>
  <c r="M23" i="5"/>
  <c r="M64" i="5"/>
  <c r="M63" i="5"/>
  <c r="M62" i="5"/>
  <c r="M61" i="5"/>
  <c r="M60" i="5"/>
  <c r="M59" i="5"/>
  <c r="M58" i="5"/>
  <c r="M57" i="5"/>
  <c r="M56" i="5"/>
  <c r="M55" i="5"/>
  <c r="M54" i="5"/>
  <c r="M53" i="5"/>
  <c r="M52" i="5"/>
  <c r="M51" i="5"/>
  <c r="M50" i="5"/>
  <c r="M49" i="5"/>
  <c r="M48" i="5"/>
  <c r="M47" i="5"/>
  <c r="M46" i="5"/>
  <c r="M45" i="5"/>
  <c r="M15" i="5"/>
  <c r="M14" i="5"/>
  <c r="M13" i="5"/>
  <c r="L16" i="5"/>
  <c r="L494" i="5"/>
  <c r="L44" i="7" s="1"/>
  <c r="AA17" i="5"/>
  <c r="Z495" i="5"/>
  <c r="M137" i="5"/>
  <c r="M249" i="5"/>
  <c r="M269" i="5"/>
  <c r="M268" i="5"/>
  <c r="M267" i="5"/>
  <c r="M266" i="5"/>
  <c r="M265" i="5"/>
  <c r="M264" i="5"/>
  <c r="M263" i="5"/>
  <c r="M262" i="5"/>
  <c r="M261" i="5"/>
  <c r="M260" i="5"/>
  <c r="M259" i="5"/>
  <c r="M258" i="5"/>
  <c r="M257" i="5"/>
  <c r="M256" i="5"/>
  <c r="M255" i="5"/>
  <c r="M254" i="5"/>
  <c r="M253" i="5"/>
  <c r="M252" i="5"/>
  <c r="M251" i="5"/>
  <c r="M250" i="5"/>
  <c r="M157" i="5"/>
  <c r="M156" i="5"/>
  <c r="M155" i="5"/>
  <c r="M154" i="5"/>
  <c r="M153" i="5"/>
  <c r="M152" i="5"/>
  <c r="M151" i="5"/>
  <c r="M150" i="5"/>
  <c r="M149" i="5"/>
  <c r="M148" i="5"/>
  <c r="M147" i="5"/>
  <c r="M146" i="5"/>
  <c r="M145" i="5"/>
  <c r="F211" i="5" s="1"/>
  <c r="F325" i="5" s="1"/>
  <c r="M144" i="5"/>
  <c r="M143" i="5"/>
  <c r="M142" i="5"/>
  <c r="M141" i="5"/>
  <c r="M140" i="5"/>
  <c r="M139" i="5"/>
  <c r="M138" i="5"/>
  <c r="N7" i="5"/>
  <c r="M307" i="5" l="1"/>
  <c r="M353" i="5" s="1"/>
  <c r="D454" i="5"/>
  <c r="D436" i="5"/>
  <c r="D449" i="5"/>
  <c r="D453" i="5"/>
  <c r="D438" i="5"/>
  <c r="D450" i="5"/>
  <c r="D443" i="5"/>
  <c r="D451" i="5"/>
  <c r="D455" i="5"/>
  <c r="D440" i="5"/>
  <c r="D444" i="5"/>
  <c r="D448" i="5"/>
  <c r="D452" i="5"/>
  <c r="E387" i="5"/>
  <c r="E391" i="5"/>
  <c r="E399" i="5"/>
  <c r="E403" i="5"/>
  <c r="E388" i="5"/>
  <c r="E392" i="5"/>
  <c r="E396" i="5"/>
  <c r="E400" i="5"/>
  <c r="E404" i="5"/>
  <c r="E389" i="5"/>
  <c r="E393" i="5"/>
  <c r="E397" i="5"/>
  <c r="E401" i="5"/>
  <c r="E405" i="5"/>
  <c r="E390" i="5"/>
  <c r="E394" i="5"/>
  <c r="E398" i="5"/>
  <c r="E402" i="5"/>
  <c r="K305" i="5"/>
  <c r="K351" i="5" s="1"/>
  <c r="H294" i="5"/>
  <c r="H340" i="5" s="1"/>
  <c r="H297" i="5"/>
  <c r="H343" i="5" s="1"/>
  <c r="J299" i="5"/>
  <c r="J345" i="5" s="1"/>
  <c r="G294" i="5"/>
  <c r="G340" i="5" s="1"/>
  <c r="G301" i="5"/>
  <c r="G347" i="5" s="1"/>
  <c r="G297" i="5"/>
  <c r="G343" i="5" s="1"/>
  <c r="H305" i="5"/>
  <c r="H351" i="5" s="1"/>
  <c r="I299" i="5"/>
  <c r="I345" i="5" s="1"/>
  <c r="H300" i="5"/>
  <c r="H346" i="5" s="1"/>
  <c r="M274" i="5"/>
  <c r="M296" i="5" s="1"/>
  <c r="M342" i="5" s="1"/>
  <c r="K274" i="5"/>
  <c r="K296" i="5" s="1"/>
  <c r="K342" i="5" s="1"/>
  <c r="J274" i="5"/>
  <c r="J296" i="5" s="1"/>
  <c r="J342" i="5" s="1"/>
  <c r="I274" i="5"/>
  <c r="I296" i="5" s="1"/>
  <c r="I342" i="5" s="1"/>
  <c r="H274" i="5"/>
  <c r="G274" i="5"/>
  <c r="G296" i="5" s="1"/>
  <c r="G342" i="5" s="1"/>
  <c r="F252" i="5"/>
  <c r="E252" i="5"/>
  <c r="L290" i="5"/>
  <c r="L312" i="5" s="1"/>
  <c r="L268" i="5"/>
  <c r="L260" i="5"/>
  <c r="L282" i="5"/>
  <c r="L304" i="5" s="1"/>
  <c r="L350" i="5" s="1"/>
  <c r="L259" i="5"/>
  <c r="L281" i="5"/>
  <c r="L303" i="5" s="1"/>
  <c r="L349" i="5" s="1"/>
  <c r="L275" i="5"/>
  <c r="L253" i="5"/>
  <c r="L250" i="5"/>
  <c r="J294" i="5" s="1"/>
  <c r="J340" i="5" s="1"/>
  <c r="L272" i="5"/>
  <c r="L294" i="5" s="1"/>
  <c r="L340" i="5" s="1"/>
  <c r="L279" i="5"/>
  <c r="L257" i="5"/>
  <c r="H301" i="5" s="1"/>
  <c r="H347" i="5" s="1"/>
  <c r="L289" i="5"/>
  <c r="L311" i="5" s="1"/>
  <c r="L267" i="5"/>
  <c r="L283" i="5"/>
  <c r="L305" i="5" s="1"/>
  <c r="L351" i="5" s="1"/>
  <c r="L261" i="5"/>
  <c r="L255" i="5"/>
  <c r="L277" i="5"/>
  <c r="L299" i="5" s="1"/>
  <c r="L345" i="5" s="1"/>
  <c r="L274" i="5"/>
  <c r="L296" i="5" s="1"/>
  <c r="L342" i="5" s="1"/>
  <c r="L252" i="5"/>
  <c r="M340" i="5"/>
  <c r="I340" i="5"/>
  <c r="F340" i="5"/>
  <c r="M713" i="5"/>
  <c r="E340" i="5"/>
  <c r="D287" i="5"/>
  <c r="D309" i="5" s="1"/>
  <c r="E287" i="5"/>
  <c r="E309" i="5" s="1"/>
  <c r="E265" i="5"/>
  <c r="F265" i="5"/>
  <c r="F287" i="5"/>
  <c r="F309" i="5" s="1"/>
  <c r="D265" i="5"/>
  <c r="G287" i="5"/>
  <c r="G309" i="5" s="1"/>
  <c r="G265" i="5"/>
  <c r="H287" i="5"/>
  <c r="H309" i="5" s="1"/>
  <c r="H265" i="5"/>
  <c r="I265" i="5"/>
  <c r="I287" i="5"/>
  <c r="I309" i="5" s="1"/>
  <c r="J287" i="5"/>
  <c r="J309" i="5" s="1"/>
  <c r="J265" i="5"/>
  <c r="K287" i="5"/>
  <c r="K309" i="5" s="1"/>
  <c r="K265" i="5"/>
  <c r="L287" i="5"/>
  <c r="L309" i="5" s="1"/>
  <c r="L265" i="5"/>
  <c r="D461" i="5"/>
  <c r="D800" i="5" s="1"/>
  <c r="E68" i="5"/>
  <c r="D465" i="5"/>
  <c r="D804" i="5" s="1"/>
  <c r="E72" i="5"/>
  <c r="E76" i="5"/>
  <c r="D473" i="5"/>
  <c r="D812" i="5" s="1"/>
  <c r="E80" i="5"/>
  <c r="E449" i="5" s="1"/>
  <c r="D477" i="5"/>
  <c r="D816" i="5" s="1"/>
  <c r="E84" i="5"/>
  <c r="D462" i="5"/>
  <c r="D801" i="5" s="1"/>
  <c r="E69" i="5"/>
  <c r="E438" i="5" s="1"/>
  <c r="D466" i="5"/>
  <c r="D805" i="5" s="1"/>
  <c r="E73" i="5"/>
  <c r="D470" i="5"/>
  <c r="D809" i="5" s="1"/>
  <c r="E77" i="5"/>
  <c r="D474" i="5"/>
  <c r="D813" i="5" s="1"/>
  <c r="E81" i="5"/>
  <c r="E450" i="5" s="1"/>
  <c r="D478" i="5"/>
  <c r="D817" i="5" s="1"/>
  <c r="E85" i="5"/>
  <c r="D353" i="5"/>
  <c r="D422" i="5" s="1"/>
  <c r="D25" i="7" s="1"/>
  <c r="D342" i="5"/>
  <c r="D411" i="5" s="1"/>
  <c r="D14" i="7" s="1"/>
  <c r="D347" i="5"/>
  <c r="D416" i="5" s="1"/>
  <c r="D19" i="7" s="1"/>
  <c r="I357" i="5"/>
  <c r="H357" i="5"/>
  <c r="G357" i="5"/>
  <c r="F357" i="5"/>
  <c r="D357" i="5"/>
  <c r="D426" i="5" s="1"/>
  <c r="D29" i="7" s="1"/>
  <c r="D340" i="5"/>
  <c r="D345" i="5"/>
  <c r="D414" i="5" s="1"/>
  <c r="D17" i="7" s="1"/>
  <c r="D273" i="5"/>
  <c r="D295" i="5" s="1"/>
  <c r="E273" i="5"/>
  <c r="E295" i="5" s="1"/>
  <c r="E341" i="5" s="1"/>
  <c r="F251" i="5"/>
  <c r="F273" i="5"/>
  <c r="F295" i="5" s="1"/>
  <c r="F341" i="5" s="1"/>
  <c r="G273" i="5"/>
  <c r="G295" i="5" s="1"/>
  <c r="G341" i="5" s="1"/>
  <c r="E251" i="5"/>
  <c r="D251" i="5"/>
  <c r="G251" i="5"/>
  <c r="H273" i="5"/>
  <c r="H251" i="5"/>
  <c r="I273" i="5"/>
  <c r="I295" i="5" s="1"/>
  <c r="I341" i="5" s="1"/>
  <c r="I251" i="5"/>
  <c r="J273" i="5"/>
  <c r="J295" i="5" s="1"/>
  <c r="J341" i="5" s="1"/>
  <c r="J251" i="5"/>
  <c r="K251" i="5"/>
  <c r="K273" i="5"/>
  <c r="L273" i="5"/>
  <c r="L251" i="5"/>
  <c r="D350" i="5"/>
  <c r="D419" i="5" s="1"/>
  <c r="D22" i="7" s="1"/>
  <c r="K358" i="5"/>
  <c r="J358" i="5"/>
  <c r="I358" i="5"/>
  <c r="H358" i="5"/>
  <c r="G358" i="5"/>
  <c r="D358" i="5"/>
  <c r="D427" i="5" s="1"/>
  <c r="D30" i="7" s="1"/>
  <c r="D344" i="5"/>
  <c r="D413" i="5" s="1"/>
  <c r="D16" i="7" s="1"/>
  <c r="F346" i="5"/>
  <c r="D346" i="5"/>
  <c r="K354" i="5"/>
  <c r="J354" i="5"/>
  <c r="I354" i="5"/>
  <c r="H354" i="5"/>
  <c r="G354" i="5"/>
  <c r="D354" i="5"/>
  <c r="D423" i="5" s="1"/>
  <c r="D26" i="7" s="1"/>
  <c r="K359" i="5"/>
  <c r="J359" i="5"/>
  <c r="H359" i="5"/>
  <c r="G359" i="5"/>
  <c r="D359" i="5"/>
  <c r="D428" i="5" s="1"/>
  <c r="D31" i="7" s="1"/>
  <c r="D348" i="5"/>
  <c r="D417" i="5" s="1"/>
  <c r="D20" i="7" s="1"/>
  <c r="H356" i="5"/>
  <c r="E356" i="5"/>
  <c r="D284" i="5"/>
  <c r="D306" i="5" s="1"/>
  <c r="E284" i="5"/>
  <c r="E306" i="5" s="1"/>
  <c r="F262" i="5"/>
  <c r="F284" i="5"/>
  <c r="F306" i="5" s="1"/>
  <c r="F352" i="5" s="1"/>
  <c r="E262" i="5"/>
  <c r="G284" i="5"/>
  <c r="G306" i="5" s="1"/>
  <c r="G352" i="5" s="1"/>
  <c r="D262" i="5"/>
  <c r="G262" i="5"/>
  <c r="H262" i="5"/>
  <c r="H284" i="5"/>
  <c r="H306" i="5" s="1"/>
  <c r="H352" i="5" s="1"/>
  <c r="I284" i="5"/>
  <c r="I262" i="5"/>
  <c r="J284" i="5"/>
  <c r="J306" i="5" s="1"/>
  <c r="J352" i="5" s="1"/>
  <c r="J262" i="5"/>
  <c r="K284" i="5"/>
  <c r="K306" i="5" s="1"/>
  <c r="K352" i="5" s="1"/>
  <c r="K262" i="5"/>
  <c r="L262" i="5"/>
  <c r="L284" i="5"/>
  <c r="L306" i="5" s="1"/>
  <c r="L352" i="5" s="1"/>
  <c r="E70" i="5"/>
  <c r="D467" i="5"/>
  <c r="D806" i="5" s="1"/>
  <c r="E74" i="5"/>
  <c r="E78" i="5"/>
  <c r="D475" i="5"/>
  <c r="D814" i="5" s="1"/>
  <c r="E82" i="5"/>
  <c r="D479" i="5"/>
  <c r="D818" i="5" s="1"/>
  <c r="E86" i="5"/>
  <c r="E455" i="5" s="1"/>
  <c r="D460" i="5"/>
  <c r="D799" i="5" s="1"/>
  <c r="E67" i="5"/>
  <c r="D464" i="5"/>
  <c r="D803" i="5" s="1"/>
  <c r="E71" i="5"/>
  <c r="E440" i="5" s="1"/>
  <c r="D468" i="5"/>
  <c r="D807" i="5" s="1"/>
  <c r="E75" i="5"/>
  <c r="E444" i="5" s="1"/>
  <c r="D472" i="5"/>
  <c r="D811" i="5" s="1"/>
  <c r="E79" i="5"/>
  <c r="E448" i="5" s="1"/>
  <c r="D476" i="5"/>
  <c r="D815" i="5" s="1"/>
  <c r="E83" i="5"/>
  <c r="E452" i="5" s="1"/>
  <c r="E353" i="5"/>
  <c r="E342" i="5"/>
  <c r="E411" i="5" s="1"/>
  <c r="E14" i="7" s="1"/>
  <c r="F347" i="5"/>
  <c r="E347" i="5"/>
  <c r="K357" i="5"/>
  <c r="J357" i="5"/>
  <c r="E357" i="5"/>
  <c r="F358" i="5"/>
  <c r="E358" i="5"/>
  <c r="E344" i="5"/>
  <c r="E346" i="5"/>
  <c r="F354" i="5"/>
  <c r="E354" i="5"/>
  <c r="I359" i="5"/>
  <c r="F359" i="5"/>
  <c r="E359" i="5"/>
  <c r="E428" i="5" s="1"/>
  <c r="E31" i="7" s="1"/>
  <c r="E348" i="5"/>
  <c r="K356" i="5"/>
  <c r="J356" i="5"/>
  <c r="I356" i="5"/>
  <c r="G356" i="5"/>
  <c r="F356" i="5"/>
  <c r="D356" i="5"/>
  <c r="D425" i="5" s="1"/>
  <c r="D28" i="7" s="1"/>
  <c r="N363" i="5"/>
  <c r="N291" i="5"/>
  <c r="N313" i="5" s="1"/>
  <c r="N289" i="5"/>
  <c r="N311" i="5" s="1"/>
  <c r="N287" i="5"/>
  <c r="N309" i="5" s="1"/>
  <c r="N290" i="5"/>
  <c r="N312" i="5" s="1"/>
  <c r="N288" i="5"/>
  <c r="N310" i="5" s="1"/>
  <c r="N286" i="5"/>
  <c r="N308" i="5" s="1"/>
  <c r="N284" i="5"/>
  <c r="N306" i="5" s="1"/>
  <c r="N285" i="5"/>
  <c r="N307" i="5" s="1"/>
  <c r="N283" i="5"/>
  <c r="N305" i="5" s="1"/>
  <c r="N282" i="5"/>
  <c r="N304" i="5" s="1"/>
  <c r="N280" i="5"/>
  <c r="N302" i="5" s="1"/>
  <c r="N277" i="5"/>
  <c r="N299" i="5" s="1"/>
  <c r="N275" i="5"/>
  <c r="N297" i="5" s="1"/>
  <c r="N281" i="5"/>
  <c r="N303" i="5" s="1"/>
  <c r="N279" i="5"/>
  <c r="N301" i="5" s="1"/>
  <c r="N276" i="5"/>
  <c r="N298" i="5" s="1"/>
  <c r="N274" i="5"/>
  <c r="N296" i="5" s="1"/>
  <c r="N272" i="5"/>
  <c r="N294" i="5" s="1"/>
  <c r="N273" i="5"/>
  <c r="N295" i="5" s="1"/>
  <c r="N278" i="5"/>
  <c r="N300" i="5" s="1"/>
  <c r="M357" i="5"/>
  <c r="M354" i="5"/>
  <c r="M358" i="5"/>
  <c r="M355" i="5"/>
  <c r="M359" i="5"/>
  <c r="M356" i="5"/>
  <c r="N93" i="5"/>
  <c r="N115" i="5"/>
  <c r="N42" i="5"/>
  <c r="N41" i="5"/>
  <c r="N40" i="5"/>
  <c r="N39" i="5"/>
  <c r="N38" i="5"/>
  <c r="N37" i="5"/>
  <c r="N36" i="5"/>
  <c r="N35" i="5"/>
  <c r="N34" i="5"/>
  <c r="N33" i="5"/>
  <c r="N32" i="5"/>
  <c r="N31" i="5"/>
  <c r="N30" i="5"/>
  <c r="N29" i="5"/>
  <c r="N28" i="5"/>
  <c r="N26" i="5"/>
  <c r="N24" i="5"/>
  <c r="N23" i="5"/>
  <c r="N64" i="5"/>
  <c r="N63" i="5"/>
  <c r="N62" i="5"/>
  <c r="N61" i="5"/>
  <c r="N60" i="5"/>
  <c r="N59" i="5"/>
  <c r="N58" i="5"/>
  <c r="N57" i="5"/>
  <c r="N27" i="5"/>
  <c r="N25" i="5"/>
  <c r="N55" i="5"/>
  <c r="N53" i="5"/>
  <c r="N51" i="5"/>
  <c r="N50" i="5"/>
  <c r="N49" i="5"/>
  <c r="N48" i="5"/>
  <c r="N47" i="5"/>
  <c r="N46" i="5"/>
  <c r="N45" i="5"/>
  <c r="N56" i="5"/>
  <c r="N54" i="5"/>
  <c r="N52" i="5"/>
  <c r="N15" i="5"/>
  <c r="N14" i="5"/>
  <c r="N13" i="5"/>
  <c r="M16" i="5"/>
  <c r="M494" i="5"/>
  <c r="M44" i="7" s="1"/>
  <c r="AB17" i="5"/>
  <c r="AA495" i="5"/>
  <c r="N137" i="5"/>
  <c r="N249" i="5"/>
  <c r="N269" i="5"/>
  <c r="N268" i="5"/>
  <c r="N267" i="5"/>
  <c r="N266" i="5"/>
  <c r="N265" i="5"/>
  <c r="N264" i="5"/>
  <c r="N263" i="5"/>
  <c r="N262" i="5"/>
  <c r="N261" i="5"/>
  <c r="N260" i="5"/>
  <c r="N259" i="5"/>
  <c r="N258" i="5"/>
  <c r="H302" i="5" s="1"/>
  <c r="H348" i="5" s="1"/>
  <c r="N257" i="5"/>
  <c r="J301" i="5" s="1"/>
  <c r="J347" i="5" s="1"/>
  <c r="N256" i="5"/>
  <c r="N255" i="5"/>
  <c r="N254" i="5"/>
  <c r="N253" i="5"/>
  <c r="J297" i="5" s="1"/>
  <c r="J343" i="5" s="1"/>
  <c r="N252" i="5"/>
  <c r="N157" i="5"/>
  <c r="N156" i="5"/>
  <c r="N155" i="5"/>
  <c r="N154" i="5"/>
  <c r="N153" i="5"/>
  <c r="N152" i="5"/>
  <c r="N151" i="5"/>
  <c r="N150" i="5"/>
  <c r="N149" i="5"/>
  <c r="N148" i="5"/>
  <c r="N147" i="5"/>
  <c r="N146" i="5"/>
  <c r="N251" i="5"/>
  <c r="N250" i="5"/>
  <c r="N145" i="5"/>
  <c r="N144" i="5"/>
  <c r="N143" i="5"/>
  <c r="N142" i="5"/>
  <c r="N141" i="5"/>
  <c r="N140" i="5"/>
  <c r="N139" i="5"/>
  <c r="N138" i="5"/>
  <c r="O7" i="5"/>
  <c r="E443" i="5" l="1"/>
  <c r="E451" i="5"/>
  <c r="E453" i="5"/>
  <c r="E454" i="5"/>
  <c r="D210" i="5"/>
  <c r="E422" i="5"/>
  <c r="E25" i="7" s="1"/>
  <c r="F402" i="5"/>
  <c r="F398" i="5"/>
  <c r="F394" i="5"/>
  <c r="F390" i="5"/>
  <c r="F405" i="5"/>
  <c r="F401" i="5"/>
  <c r="F404" i="5"/>
  <c r="F400" i="5"/>
  <c r="F392" i="5"/>
  <c r="F388" i="5"/>
  <c r="F403" i="5"/>
  <c r="F399" i="5"/>
  <c r="F393" i="5"/>
  <c r="F70" i="5"/>
  <c r="F389" i="5"/>
  <c r="F72" i="5"/>
  <c r="F391" i="5"/>
  <c r="F68" i="5"/>
  <c r="F387" i="5"/>
  <c r="F67" i="5"/>
  <c r="F386" i="5"/>
  <c r="F78" i="5"/>
  <c r="F397" i="5"/>
  <c r="F77" i="5"/>
  <c r="F396" i="5"/>
  <c r="F76" i="5"/>
  <c r="K295" i="5"/>
  <c r="K341" i="5" s="1"/>
  <c r="I306" i="5"/>
  <c r="I352" i="5" s="1"/>
  <c r="H295" i="5"/>
  <c r="H341" i="5" s="1"/>
  <c r="H296" i="5"/>
  <c r="H342" i="5" s="1"/>
  <c r="L358" i="5"/>
  <c r="L357" i="5"/>
  <c r="E423" i="5"/>
  <c r="E26" i="7" s="1"/>
  <c r="E427" i="5"/>
  <c r="E30" i="7" s="1"/>
  <c r="E426" i="5"/>
  <c r="E29" i="7" s="1"/>
  <c r="N713" i="5"/>
  <c r="E417" i="5"/>
  <c r="E20" i="7" s="1"/>
  <c r="E413" i="5"/>
  <c r="E16" i="7" s="1"/>
  <c r="E416" i="5"/>
  <c r="E19" i="7" s="1"/>
  <c r="E472" i="5"/>
  <c r="E811" i="5" s="1"/>
  <c r="F79" i="5"/>
  <c r="E464" i="5"/>
  <c r="E803" i="5" s="1"/>
  <c r="F71" i="5"/>
  <c r="E475" i="5"/>
  <c r="E814" i="5" s="1"/>
  <c r="F82" i="5"/>
  <c r="F451" i="5" s="1"/>
  <c r="E467" i="5"/>
  <c r="E806" i="5" s="1"/>
  <c r="F74" i="5"/>
  <c r="F443" i="5" s="1"/>
  <c r="E352" i="5"/>
  <c r="E421" i="5" s="1"/>
  <c r="E24" i="7" s="1"/>
  <c r="E425" i="5"/>
  <c r="E28" i="7" s="1"/>
  <c r="D341" i="5"/>
  <c r="D410" i="5" s="1"/>
  <c r="D13" i="7" s="1"/>
  <c r="D409" i="5"/>
  <c r="D12" i="7" s="1"/>
  <c r="E474" i="5"/>
  <c r="E813" i="5" s="1"/>
  <c r="F81" i="5"/>
  <c r="F450" i="5" s="1"/>
  <c r="F423" i="5"/>
  <c r="F26" i="7" s="1"/>
  <c r="E462" i="5"/>
  <c r="E801" i="5" s="1"/>
  <c r="F69" i="5"/>
  <c r="F80" i="5"/>
  <c r="E473" i="5"/>
  <c r="E812" i="5" s="1"/>
  <c r="I355" i="5"/>
  <c r="E355" i="5"/>
  <c r="E424" i="5" s="1"/>
  <c r="E27" i="7" s="1"/>
  <c r="F416" i="5"/>
  <c r="F19" i="7" s="1"/>
  <c r="E476" i="5"/>
  <c r="E815" i="5" s="1"/>
  <c r="F83" i="5"/>
  <c r="F452" i="5" s="1"/>
  <c r="F425" i="5"/>
  <c r="F28" i="7" s="1"/>
  <c r="E468" i="5"/>
  <c r="E807" i="5" s="1"/>
  <c r="F75" i="5"/>
  <c r="E479" i="5"/>
  <c r="E818" i="5" s="1"/>
  <c r="F428" i="5"/>
  <c r="F31" i="7" s="1"/>
  <c r="F86" i="5"/>
  <c r="D352" i="5"/>
  <c r="D421" i="5" s="1"/>
  <c r="D24" i="7" s="1"/>
  <c r="E478" i="5"/>
  <c r="E817" i="5" s="1"/>
  <c r="F427" i="5"/>
  <c r="F30" i="7" s="1"/>
  <c r="F85" i="5"/>
  <c r="E466" i="5"/>
  <c r="E805" i="5" s="1"/>
  <c r="F73" i="5"/>
  <c r="F426" i="5"/>
  <c r="F29" i="7" s="1"/>
  <c r="E477" i="5"/>
  <c r="E816" i="5" s="1"/>
  <c r="F84" i="5"/>
  <c r="L355" i="5"/>
  <c r="K355" i="5"/>
  <c r="J355" i="5"/>
  <c r="H355" i="5"/>
  <c r="G355" i="5"/>
  <c r="F355" i="5"/>
  <c r="D355" i="5"/>
  <c r="D424" i="5" s="1"/>
  <c r="D27" i="7" s="1"/>
  <c r="O363" i="5"/>
  <c r="O290" i="5"/>
  <c r="O312" i="5" s="1"/>
  <c r="O288" i="5"/>
  <c r="O310" i="5" s="1"/>
  <c r="O286" i="5"/>
  <c r="O308" i="5" s="1"/>
  <c r="O291" i="5"/>
  <c r="O313" i="5" s="1"/>
  <c r="O289" i="5"/>
  <c r="O311" i="5" s="1"/>
  <c r="O287" i="5"/>
  <c r="O309" i="5" s="1"/>
  <c r="O285" i="5"/>
  <c r="O307" i="5" s="1"/>
  <c r="O283" i="5"/>
  <c r="O305" i="5" s="1"/>
  <c r="O281" i="5"/>
  <c r="O303" i="5" s="1"/>
  <c r="O279" i="5"/>
  <c r="O276" i="5"/>
  <c r="O298" i="5" s="1"/>
  <c r="O272" i="5"/>
  <c r="O284" i="5"/>
  <c r="O306" i="5" s="1"/>
  <c r="O282" i="5"/>
  <c r="O304" i="5" s="1"/>
  <c r="O280" i="5"/>
  <c r="O302" i="5" s="1"/>
  <c r="O277" i="5"/>
  <c r="O299" i="5" s="1"/>
  <c r="O275" i="5"/>
  <c r="O273" i="5"/>
  <c r="O295" i="5" s="1"/>
  <c r="O274" i="5"/>
  <c r="O296" i="5" s="1"/>
  <c r="O278" i="5"/>
  <c r="O300" i="5" s="1"/>
  <c r="N341" i="5"/>
  <c r="N342" i="5"/>
  <c r="N347" i="5"/>
  <c r="N343" i="5"/>
  <c r="N348" i="5"/>
  <c r="N351" i="5"/>
  <c r="N352" i="5"/>
  <c r="N356" i="5"/>
  <c r="N355" i="5"/>
  <c r="N359" i="5"/>
  <c r="N346" i="5"/>
  <c r="N340" i="5"/>
  <c r="N344" i="5"/>
  <c r="N349" i="5"/>
  <c r="N345" i="5"/>
  <c r="N350" i="5"/>
  <c r="N353" i="5"/>
  <c r="N354" i="5"/>
  <c r="N358" i="5"/>
  <c r="N357" i="5"/>
  <c r="O115" i="5"/>
  <c r="O42" i="5"/>
  <c r="O41" i="5"/>
  <c r="O40" i="5"/>
  <c r="O93" i="5"/>
  <c r="O39" i="5"/>
  <c r="O38" i="5"/>
  <c r="O37" i="5"/>
  <c r="O36" i="5"/>
  <c r="O35" i="5"/>
  <c r="O34" i="5"/>
  <c r="O33" i="5"/>
  <c r="O32" i="5"/>
  <c r="O31" i="5"/>
  <c r="O30" i="5"/>
  <c r="O29" i="5"/>
  <c r="O28" i="5"/>
  <c r="O27" i="5"/>
  <c r="O26" i="5"/>
  <c r="O25" i="5"/>
  <c r="O24" i="5"/>
  <c r="O23" i="5"/>
  <c r="O64" i="5"/>
  <c r="O63" i="5"/>
  <c r="O62" i="5"/>
  <c r="O61" i="5"/>
  <c r="O60" i="5"/>
  <c r="O59" i="5"/>
  <c r="O58" i="5"/>
  <c r="O57" i="5"/>
  <c r="O56" i="5"/>
  <c r="O55" i="5"/>
  <c r="O54" i="5"/>
  <c r="O53" i="5"/>
  <c r="O52" i="5"/>
  <c r="O51" i="5"/>
  <c r="O50" i="5"/>
  <c r="O49" i="5"/>
  <c r="O48" i="5"/>
  <c r="O47" i="5"/>
  <c r="O46" i="5"/>
  <c r="O45" i="5"/>
  <c r="N16" i="5"/>
  <c r="N494" i="5"/>
  <c r="N44" i="7" s="1"/>
  <c r="O15" i="5"/>
  <c r="O14" i="5"/>
  <c r="O13" i="5"/>
  <c r="AC17" i="5"/>
  <c r="AB495" i="5"/>
  <c r="O137" i="5"/>
  <c r="O249" i="5"/>
  <c r="O269" i="5"/>
  <c r="O268" i="5"/>
  <c r="O267" i="5"/>
  <c r="O266" i="5"/>
  <c r="O265" i="5"/>
  <c r="O264" i="5"/>
  <c r="O263" i="5"/>
  <c r="O262" i="5"/>
  <c r="O261" i="5"/>
  <c r="O260" i="5"/>
  <c r="O259" i="5"/>
  <c r="O258" i="5"/>
  <c r="I302" i="5" s="1"/>
  <c r="I348" i="5" s="1"/>
  <c r="O257" i="5"/>
  <c r="O256" i="5"/>
  <c r="O255" i="5"/>
  <c r="O254" i="5"/>
  <c r="O253" i="5"/>
  <c r="O252" i="5"/>
  <c r="O251" i="5"/>
  <c r="L295" i="5" s="1"/>
  <c r="L341" i="5" s="1"/>
  <c r="O250" i="5"/>
  <c r="O157" i="5"/>
  <c r="O156" i="5"/>
  <c r="O155" i="5"/>
  <c r="O154" i="5"/>
  <c r="O153" i="5"/>
  <c r="O152" i="5"/>
  <c r="O151" i="5"/>
  <c r="O150" i="5"/>
  <c r="O149" i="5"/>
  <c r="O148" i="5"/>
  <c r="O147" i="5"/>
  <c r="O146" i="5"/>
  <c r="O145" i="5"/>
  <c r="O144" i="5"/>
  <c r="E210" i="5" s="1"/>
  <c r="E324" i="5" s="1"/>
  <c r="E415" i="5" s="1"/>
  <c r="E18" i="7" s="1"/>
  <c r="O143" i="5"/>
  <c r="O142" i="5"/>
  <c r="O141" i="5"/>
  <c r="O140" i="5"/>
  <c r="O139" i="5"/>
  <c r="O138" i="5"/>
  <c r="P7" i="5"/>
  <c r="F453" i="5" l="1"/>
  <c r="F454" i="5"/>
  <c r="F455" i="5"/>
  <c r="D324" i="5"/>
  <c r="D415" i="5" s="1"/>
  <c r="D18" i="7" s="1"/>
  <c r="D442" i="5"/>
  <c r="E442" i="5"/>
  <c r="G392" i="5"/>
  <c r="G403" i="5"/>
  <c r="G404" i="5"/>
  <c r="G405" i="5"/>
  <c r="G428" i="5" s="1"/>
  <c r="G31" i="7" s="1"/>
  <c r="G402" i="5"/>
  <c r="G400" i="5"/>
  <c r="G423" i="5" s="1"/>
  <c r="G26" i="7" s="1"/>
  <c r="G393" i="5"/>
  <c r="G401" i="5"/>
  <c r="G424" i="5" s="1"/>
  <c r="G27" i="7" s="1"/>
  <c r="F35" i="7"/>
  <c r="G35" i="7"/>
  <c r="G80" i="5"/>
  <c r="G399" i="5"/>
  <c r="G71" i="5"/>
  <c r="G390" i="5"/>
  <c r="G79" i="5"/>
  <c r="G398" i="5"/>
  <c r="G75" i="5"/>
  <c r="G394" i="5"/>
  <c r="G69" i="5"/>
  <c r="G388" i="5"/>
  <c r="G76" i="5"/>
  <c r="G77" i="5"/>
  <c r="G396" i="5"/>
  <c r="G78" i="5"/>
  <c r="G397" i="5"/>
  <c r="G67" i="5"/>
  <c r="G386" i="5"/>
  <c r="G68" i="5"/>
  <c r="G387" i="5"/>
  <c r="G72" i="5"/>
  <c r="G391" i="5"/>
  <c r="G70" i="5"/>
  <c r="G389" i="5"/>
  <c r="N719" i="5"/>
  <c r="N782" i="5" s="1"/>
  <c r="F424" i="5"/>
  <c r="F27" i="7" s="1"/>
  <c r="O713" i="5"/>
  <c r="F477" i="5"/>
  <c r="F816" i="5" s="1"/>
  <c r="G84" i="5"/>
  <c r="G426" i="5"/>
  <c r="G29" i="7" s="1"/>
  <c r="F478" i="5"/>
  <c r="F817" i="5" s="1"/>
  <c r="G427" i="5"/>
  <c r="G30" i="7" s="1"/>
  <c r="G85" i="5"/>
  <c r="G81" i="5"/>
  <c r="F474" i="5"/>
  <c r="F813" i="5" s="1"/>
  <c r="D708" i="5"/>
  <c r="F466" i="5"/>
  <c r="F805" i="5" s="1"/>
  <c r="G73" i="5"/>
  <c r="F708" i="5"/>
  <c r="F45" i="7" s="1"/>
  <c r="F479" i="5"/>
  <c r="F818" i="5" s="1"/>
  <c r="G86" i="5"/>
  <c r="G425" i="5"/>
  <c r="G28" i="7" s="1"/>
  <c r="F476" i="5"/>
  <c r="F815" i="5" s="1"/>
  <c r="G83" i="5"/>
  <c r="G452" i="5" s="1"/>
  <c r="F467" i="5"/>
  <c r="F806" i="5" s="1"/>
  <c r="G74" i="5"/>
  <c r="F475" i="5"/>
  <c r="F814" i="5" s="1"/>
  <c r="G82" i="5"/>
  <c r="G451" i="5" s="1"/>
  <c r="E708" i="5"/>
  <c r="E45" i="7" s="1"/>
  <c r="O346" i="5"/>
  <c r="O341" i="5"/>
  <c r="O345" i="5"/>
  <c r="O350" i="5"/>
  <c r="O351" i="5"/>
  <c r="O355" i="5"/>
  <c r="O359" i="5"/>
  <c r="O356" i="5"/>
  <c r="P363" i="5"/>
  <c r="P291" i="5"/>
  <c r="P313" i="5" s="1"/>
  <c r="P289" i="5"/>
  <c r="P311" i="5" s="1"/>
  <c r="P287" i="5"/>
  <c r="P309" i="5" s="1"/>
  <c r="P290" i="5"/>
  <c r="P312" i="5" s="1"/>
  <c r="P288" i="5"/>
  <c r="P310" i="5" s="1"/>
  <c r="P286" i="5"/>
  <c r="P308" i="5" s="1"/>
  <c r="P284" i="5"/>
  <c r="P306" i="5" s="1"/>
  <c r="P282" i="5"/>
  <c r="P304" i="5" s="1"/>
  <c r="P280" i="5"/>
  <c r="P277" i="5"/>
  <c r="P299" i="5" s="1"/>
  <c r="P275" i="5"/>
  <c r="P297" i="5" s="1"/>
  <c r="P273" i="5"/>
  <c r="P285" i="5"/>
  <c r="P307" i="5" s="1"/>
  <c r="P283" i="5"/>
  <c r="P281" i="5"/>
  <c r="P303" i="5" s="1"/>
  <c r="P279" i="5"/>
  <c r="P301" i="5" s="1"/>
  <c r="P276" i="5"/>
  <c r="P298" i="5" s="1"/>
  <c r="P274" i="5"/>
  <c r="P272" i="5"/>
  <c r="P278" i="5"/>
  <c r="O342" i="5"/>
  <c r="O348" i="5"/>
  <c r="O352" i="5"/>
  <c r="O344" i="5"/>
  <c r="O349" i="5"/>
  <c r="O353" i="5"/>
  <c r="O357" i="5"/>
  <c r="O354" i="5"/>
  <c r="O358" i="5"/>
  <c r="P93" i="5"/>
  <c r="P115" i="5"/>
  <c r="P42" i="5"/>
  <c r="P40" i="5"/>
  <c r="P41" i="5"/>
  <c r="P39" i="5"/>
  <c r="P38" i="5"/>
  <c r="P37" i="5"/>
  <c r="P36" i="5"/>
  <c r="P35" i="5"/>
  <c r="P34" i="5"/>
  <c r="P33" i="5"/>
  <c r="P32" i="5"/>
  <c r="P31" i="5"/>
  <c r="P30" i="5"/>
  <c r="P29" i="5"/>
  <c r="P28" i="5"/>
  <c r="P27" i="5"/>
  <c r="P25" i="5"/>
  <c r="P23" i="5"/>
  <c r="P64" i="5"/>
  <c r="P63" i="5"/>
  <c r="P62" i="5"/>
  <c r="P61" i="5"/>
  <c r="P60" i="5"/>
  <c r="P59" i="5"/>
  <c r="P58" i="5"/>
  <c r="P57" i="5"/>
  <c r="P26" i="5"/>
  <c r="P24" i="5"/>
  <c r="P56" i="5"/>
  <c r="P54" i="5"/>
  <c r="P52" i="5"/>
  <c r="P51" i="5"/>
  <c r="P50" i="5"/>
  <c r="P49" i="5"/>
  <c r="P48" i="5"/>
  <c r="P47" i="5"/>
  <c r="P46" i="5"/>
  <c r="P45" i="5"/>
  <c r="P55" i="5"/>
  <c r="P53" i="5"/>
  <c r="P15" i="5"/>
  <c r="P14" i="5"/>
  <c r="P13" i="5"/>
  <c r="O16" i="5"/>
  <c r="O494" i="5"/>
  <c r="O44" i="7" s="1"/>
  <c r="N708" i="5"/>
  <c r="N45" i="7" s="1"/>
  <c r="AD17" i="5"/>
  <c r="AC495" i="5"/>
  <c r="P137" i="5"/>
  <c r="P249" i="5"/>
  <c r="P269" i="5"/>
  <c r="P268" i="5"/>
  <c r="P267" i="5"/>
  <c r="P266" i="5"/>
  <c r="P265" i="5"/>
  <c r="P264" i="5"/>
  <c r="P263" i="5"/>
  <c r="P262" i="5"/>
  <c r="P261" i="5"/>
  <c r="P260" i="5"/>
  <c r="P259" i="5"/>
  <c r="P258" i="5"/>
  <c r="P257" i="5"/>
  <c r="P256" i="5"/>
  <c r="P255" i="5"/>
  <c r="P254" i="5"/>
  <c r="M298" i="5" s="1"/>
  <c r="M344" i="5" s="1"/>
  <c r="P253" i="5"/>
  <c r="L297" i="5" s="1"/>
  <c r="L343" i="5" s="1"/>
  <c r="P252" i="5"/>
  <c r="P157" i="5"/>
  <c r="P156" i="5"/>
  <c r="P155" i="5"/>
  <c r="P154" i="5"/>
  <c r="P153" i="5"/>
  <c r="P152" i="5"/>
  <c r="P151" i="5"/>
  <c r="P150" i="5"/>
  <c r="P149" i="5"/>
  <c r="P148" i="5"/>
  <c r="P147" i="5"/>
  <c r="P146" i="5"/>
  <c r="P145" i="5"/>
  <c r="P251" i="5"/>
  <c r="P250" i="5"/>
  <c r="P144" i="5"/>
  <c r="F210" i="5" s="1"/>
  <c r="F324" i="5" s="1"/>
  <c r="F415" i="5" s="1"/>
  <c r="F18" i="7" s="1"/>
  <c r="P143" i="5"/>
  <c r="P142" i="5"/>
  <c r="P141" i="5"/>
  <c r="P140" i="5"/>
  <c r="P139" i="5"/>
  <c r="P138" i="5"/>
  <c r="Q7" i="5"/>
  <c r="G454" i="5" l="1"/>
  <c r="G450" i="5"/>
  <c r="G455" i="5"/>
  <c r="G453" i="5"/>
  <c r="F442" i="5"/>
  <c r="H404" i="5"/>
  <c r="H403" i="5"/>
  <c r="H401" i="5"/>
  <c r="H424" i="5" s="1"/>
  <c r="H27" i="7" s="1"/>
  <c r="H402" i="5"/>
  <c r="H425" i="5" s="1"/>
  <c r="H28" i="7" s="1"/>
  <c r="H405" i="5"/>
  <c r="H400" i="5"/>
  <c r="D45" i="7"/>
  <c r="E35" i="7"/>
  <c r="H35" i="7"/>
  <c r="D35" i="7"/>
  <c r="N35" i="7"/>
  <c r="I35" i="7"/>
  <c r="H74" i="5"/>
  <c r="H393" i="5"/>
  <c r="H70" i="5"/>
  <c r="H389" i="5"/>
  <c r="H72" i="5"/>
  <c r="H391" i="5"/>
  <c r="H68" i="5"/>
  <c r="H387" i="5"/>
  <c r="H67" i="5"/>
  <c r="H386" i="5"/>
  <c r="H78" i="5"/>
  <c r="H397" i="5"/>
  <c r="H77" i="5"/>
  <c r="H396" i="5"/>
  <c r="H76" i="5"/>
  <c r="H69" i="5"/>
  <c r="H388" i="5"/>
  <c r="H75" i="5"/>
  <c r="H394" i="5"/>
  <c r="H73" i="5"/>
  <c r="H392" i="5"/>
  <c r="H79" i="5"/>
  <c r="H398" i="5"/>
  <c r="H71" i="5"/>
  <c r="H390" i="5"/>
  <c r="H80" i="5"/>
  <c r="H399" i="5"/>
  <c r="P713" i="5"/>
  <c r="G475" i="5"/>
  <c r="G814" i="5" s="1"/>
  <c r="H82" i="5"/>
  <c r="H427" i="5"/>
  <c r="H30" i="7" s="1"/>
  <c r="H85" i="5"/>
  <c r="H454" i="5" s="1"/>
  <c r="G478" i="5"/>
  <c r="G817" i="5" s="1"/>
  <c r="H426" i="5"/>
  <c r="H29" i="7" s="1"/>
  <c r="G477" i="5"/>
  <c r="G816" i="5" s="1"/>
  <c r="H84" i="5"/>
  <c r="H83" i="5"/>
  <c r="G476" i="5"/>
  <c r="G815" i="5" s="1"/>
  <c r="H428" i="5"/>
  <c r="H31" i="7" s="1"/>
  <c r="H86" i="5"/>
  <c r="G479" i="5"/>
  <c r="G818" i="5" s="1"/>
  <c r="G474" i="5"/>
  <c r="G813" i="5" s="1"/>
  <c r="H423" i="5"/>
  <c r="H26" i="7" s="1"/>
  <c r="H81" i="5"/>
  <c r="Q363" i="5"/>
  <c r="Q290" i="5"/>
  <c r="Q312" i="5" s="1"/>
  <c r="Q288" i="5"/>
  <c r="Q310" i="5" s="1"/>
  <c r="Q286" i="5"/>
  <c r="Q308" i="5" s="1"/>
  <c r="Q291" i="5"/>
  <c r="Q313" i="5" s="1"/>
  <c r="Q289" i="5"/>
  <c r="Q311" i="5" s="1"/>
  <c r="Q287" i="5"/>
  <c r="Q309" i="5" s="1"/>
  <c r="Q285" i="5"/>
  <c r="Q283" i="5"/>
  <c r="Q284" i="5"/>
  <c r="Q281" i="5"/>
  <c r="Q303" i="5" s="1"/>
  <c r="Q279" i="5"/>
  <c r="Q276" i="5"/>
  <c r="Q272" i="5"/>
  <c r="Q294" i="5" s="1"/>
  <c r="Q282" i="5"/>
  <c r="Q280" i="5"/>
  <c r="Q302" i="5" s="1"/>
  <c r="Q277" i="5"/>
  <c r="Q275" i="5"/>
  <c r="Q273" i="5"/>
  <c r="Q274" i="5"/>
  <c r="Q296" i="5" s="1"/>
  <c r="Q278" i="5"/>
  <c r="Q300" i="5" s="1"/>
  <c r="P347" i="5"/>
  <c r="P345" i="5"/>
  <c r="P350" i="5"/>
  <c r="P354" i="5"/>
  <c r="P358" i="5"/>
  <c r="P357" i="5"/>
  <c r="P344" i="5"/>
  <c r="P349" i="5"/>
  <c r="P353" i="5"/>
  <c r="P343" i="5"/>
  <c r="P352" i="5"/>
  <c r="P356" i="5"/>
  <c r="P355" i="5"/>
  <c r="P359" i="5"/>
  <c r="Q115" i="5"/>
  <c r="Q42" i="5"/>
  <c r="Q41" i="5"/>
  <c r="Q40" i="5"/>
  <c r="Q93" i="5"/>
  <c r="Q39" i="5"/>
  <c r="Q38" i="5"/>
  <c r="Q37" i="5"/>
  <c r="Q36" i="5"/>
  <c r="Q35" i="5"/>
  <c r="Q34" i="5"/>
  <c r="Q33" i="5"/>
  <c r="Q32" i="5"/>
  <c r="Q31" i="5"/>
  <c r="Q30" i="5"/>
  <c r="Q29" i="5"/>
  <c r="Q28" i="5"/>
  <c r="Q27" i="5"/>
  <c r="Q26" i="5"/>
  <c r="Q25" i="5"/>
  <c r="Q24" i="5"/>
  <c r="Q23" i="5"/>
  <c r="Q64" i="5"/>
  <c r="Q63" i="5"/>
  <c r="Q62" i="5"/>
  <c r="Q61" i="5"/>
  <c r="Q60" i="5"/>
  <c r="Q59" i="5"/>
  <c r="Q58" i="5"/>
  <c r="Q57" i="5"/>
  <c r="Q56" i="5"/>
  <c r="Q55" i="5"/>
  <c r="Q54" i="5"/>
  <c r="Q53" i="5"/>
  <c r="Q52" i="5"/>
  <c r="Q51" i="5"/>
  <c r="Q50" i="5"/>
  <c r="Q49" i="5"/>
  <c r="Q48" i="5"/>
  <c r="Q47" i="5"/>
  <c r="Q46" i="5"/>
  <c r="Q45" i="5"/>
  <c r="Q15" i="5"/>
  <c r="Q14" i="5"/>
  <c r="Q13" i="5"/>
  <c r="P16" i="5"/>
  <c r="P494" i="5"/>
  <c r="P44" i="7" s="1"/>
  <c r="AE17" i="5"/>
  <c r="AD495" i="5"/>
  <c r="Q137" i="5"/>
  <c r="Q249" i="5"/>
  <c r="Q269" i="5"/>
  <c r="Q268" i="5"/>
  <c r="Q267" i="5"/>
  <c r="Q266" i="5"/>
  <c r="Q265" i="5"/>
  <c r="Q264" i="5"/>
  <c r="Q263" i="5"/>
  <c r="Q262" i="5"/>
  <c r="Q261" i="5"/>
  <c r="Q260" i="5"/>
  <c r="Q259" i="5"/>
  <c r="Q258" i="5"/>
  <c r="K302" i="5" s="1"/>
  <c r="K348" i="5" s="1"/>
  <c r="Q257" i="5"/>
  <c r="Q256" i="5"/>
  <c r="Q255" i="5"/>
  <c r="Q254" i="5"/>
  <c r="Q253" i="5"/>
  <c r="Q252" i="5"/>
  <c r="Q251" i="5"/>
  <c r="Q250" i="5"/>
  <c r="Q157" i="5"/>
  <c r="Q156" i="5"/>
  <c r="Q155" i="5"/>
  <c r="Q154" i="5"/>
  <c r="Q153" i="5"/>
  <c r="Q152" i="5"/>
  <c r="Q151" i="5"/>
  <c r="Q150" i="5"/>
  <c r="Q149" i="5"/>
  <c r="Q148" i="5"/>
  <c r="Q147" i="5"/>
  <c r="Q146" i="5"/>
  <c r="Q145" i="5"/>
  <c r="Q144" i="5"/>
  <c r="Q143" i="5"/>
  <c r="Q142" i="5"/>
  <c r="Q141" i="5"/>
  <c r="Q140" i="5"/>
  <c r="Q139" i="5"/>
  <c r="Q138" i="5"/>
  <c r="R7" i="5"/>
  <c r="H452" i="5" l="1"/>
  <c r="H450" i="5"/>
  <c r="H451" i="5"/>
  <c r="H453" i="5"/>
  <c r="H455" i="5"/>
  <c r="Q297" i="5"/>
  <c r="Q343" i="5" s="1"/>
  <c r="I400" i="5"/>
  <c r="I423" i="5" s="1"/>
  <c r="I26" i="7" s="1"/>
  <c r="I405" i="5"/>
  <c r="I428" i="5" s="1"/>
  <c r="I31" i="7" s="1"/>
  <c r="I402" i="5"/>
  <c r="I403" i="5"/>
  <c r="I404" i="5"/>
  <c r="I427" i="5" s="1"/>
  <c r="I30" i="7" s="1"/>
  <c r="I401" i="5"/>
  <c r="I424" i="5" s="1"/>
  <c r="I27" i="7" s="1"/>
  <c r="I80" i="5"/>
  <c r="I399" i="5"/>
  <c r="I71" i="5"/>
  <c r="I390" i="5"/>
  <c r="I79" i="5"/>
  <c r="I398" i="5"/>
  <c r="I73" i="5"/>
  <c r="I392" i="5"/>
  <c r="I75" i="5"/>
  <c r="I394" i="5"/>
  <c r="I69" i="5"/>
  <c r="I388" i="5"/>
  <c r="I76" i="5"/>
  <c r="I77" i="5"/>
  <c r="I396" i="5"/>
  <c r="I78" i="5"/>
  <c r="I397" i="5"/>
  <c r="I67" i="5"/>
  <c r="I386" i="5"/>
  <c r="I68" i="5"/>
  <c r="I387" i="5"/>
  <c r="I72" i="5"/>
  <c r="I391" i="5"/>
  <c r="I70" i="5"/>
  <c r="I389" i="5"/>
  <c r="I74" i="5"/>
  <c r="I393" i="5"/>
  <c r="Q713" i="5"/>
  <c r="I425" i="5"/>
  <c r="I28" i="7" s="1"/>
  <c r="I83" i="5"/>
  <c r="H476" i="5"/>
  <c r="H815" i="5" s="1"/>
  <c r="I81" i="5"/>
  <c r="H474" i="5"/>
  <c r="H813" i="5" s="1"/>
  <c r="H479" i="5"/>
  <c r="H818" i="5" s="1"/>
  <c r="I86" i="5"/>
  <c r="I455" i="5" s="1"/>
  <c r="I426" i="5"/>
  <c r="I29" i="7" s="1"/>
  <c r="H477" i="5"/>
  <c r="H816" i="5" s="1"/>
  <c r="I84" i="5"/>
  <c r="H478" i="5"/>
  <c r="H817" i="5" s="1"/>
  <c r="I85" i="5"/>
  <c r="H475" i="5"/>
  <c r="H814" i="5" s="1"/>
  <c r="I82" i="5"/>
  <c r="R363" i="5"/>
  <c r="R291" i="5"/>
  <c r="R313" i="5" s="1"/>
  <c r="R289" i="5"/>
  <c r="R311" i="5" s="1"/>
  <c r="R287" i="5"/>
  <c r="R309" i="5" s="1"/>
  <c r="R290" i="5"/>
  <c r="R312" i="5" s="1"/>
  <c r="R288" i="5"/>
  <c r="R310" i="5" s="1"/>
  <c r="R286" i="5"/>
  <c r="R308" i="5" s="1"/>
  <c r="R284" i="5"/>
  <c r="R306" i="5" s="1"/>
  <c r="R285" i="5"/>
  <c r="R283" i="5"/>
  <c r="R305" i="5" s="1"/>
  <c r="R282" i="5"/>
  <c r="R304" i="5" s="1"/>
  <c r="R280" i="5"/>
  <c r="R302" i="5" s="1"/>
  <c r="R277" i="5"/>
  <c r="R299" i="5" s="1"/>
  <c r="R275" i="5"/>
  <c r="R297" i="5" s="1"/>
  <c r="R281" i="5"/>
  <c r="R279" i="5"/>
  <c r="R301" i="5" s="1"/>
  <c r="R276" i="5"/>
  <c r="R274" i="5"/>
  <c r="R296" i="5" s="1"/>
  <c r="R272" i="5"/>
  <c r="R294" i="5" s="1"/>
  <c r="R273" i="5"/>
  <c r="R295" i="5" s="1"/>
  <c r="R278" i="5"/>
  <c r="R300" i="5" s="1"/>
  <c r="Q342" i="5"/>
  <c r="Q348" i="5"/>
  <c r="Q340" i="5"/>
  <c r="Q357" i="5"/>
  <c r="Q354" i="5"/>
  <c r="Q358" i="5"/>
  <c r="Q346" i="5"/>
  <c r="Q349" i="5"/>
  <c r="Q355" i="5"/>
  <c r="Q359" i="5"/>
  <c r="Q356" i="5"/>
  <c r="R93" i="5"/>
  <c r="R115" i="5"/>
  <c r="R42" i="5"/>
  <c r="R41" i="5"/>
  <c r="R40" i="5"/>
  <c r="R39" i="5"/>
  <c r="R38" i="5"/>
  <c r="R37" i="5"/>
  <c r="R36" i="5"/>
  <c r="R35" i="5"/>
  <c r="R34" i="5"/>
  <c r="R33" i="5"/>
  <c r="R32" i="5"/>
  <c r="R31" i="5"/>
  <c r="R30" i="5"/>
  <c r="R29" i="5"/>
  <c r="R28" i="5"/>
  <c r="R26" i="5"/>
  <c r="R24" i="5"/>
  <c r="R23" i="5"/>
  <c r="R64" i="5"/>
  <c r="R63" i="5"/>
  <c r="R62" i="5"/>
  <c r="R61" i="5"/>
  <c r="R60" i="5"/>
  <c r="R59" i="5"/>
  <c r="R58" i="5"/>
  <c r="R57" i="5"/>
  <c r="R56" i="5"/>
  <c r="R27" i="5"/>
  <c r="R25" i="5"/>
  <c r="R55" i="5"/>
  <c r="R53" i="5"/>
  <c r="R51" i="5"/>
  <c r="R50" i="5"/>
  <c r="R49" i="5"/>
  <c r="R48" i="5"/>
  <c r="R47" i="5"/>
  <c r="R46" i="5"/>
  <c r="R45" i="5"/>
  <c r="R54" i="5"/>
  <c r="R52" i="5"/>
  <c r="R15" i="5"/>
  <c r="R14" i="5"/>
  <c r="R13" i="5"/>
  <c r="Q16" i="5"/>
  <c r="Q494" i="5"/>
  <c r="Q44" i="7" s="1"/>
  <c r="AF17" i="5"/>
  <c r="AE495" i="5"/>
  <c r="R137" i="5"/>
  <c r="R249" i="5"/>
  <c r="Q307" i="5" s="1"/>
  <c r="R269" i="5"/>
  <c r="R268" i="5"/>
  <c r="R267" i="5"/>
  <c r="R266" i="5"/>
  <c r="R265" i="5"/>
  <c r="R264" i="5"/>
  <c r="R263" i="5"/>
  <c r="R262" i="5"/>
  <c r="R261" i="5"/>
  <c r="R260" i="5"/>
  <c r="R259" i="5"/>
  <c r="R258" i="5"/>
  <c r="R257" i="5"/>
  <c r="Q301" i="5" s="1"/>
  <c r="Q347" i="5" s="1"/>
  <c r="R256" i="5"/>
  <c r="R255" i="5"/>
  <c r="R254" i="5"/>
  <c r="R253" i="5"/>
  <c r="R252" i="5"/>
  <c r="R157" i="5"/>
  <c r="R156" i="5"/>
  <c r="R155" i="5"/>
  <c r="R154" i="5"/>
  <c r="R153" i="5"/>
  <c r="R152" i="5"/>
  <c r="R151" i="5"/>
  <c r="R150" i="5"/>
  <c r="R149" i="5"/>
  <c r="R148" i="5"/>
  <c r="R147" i="5"/>
  <c r="R146" i="5"/>
  <c r="R145" i="5"/>
  <c r="R251" i="5"/>
  <c r="R250" i="5"/>
  <c r="R144" i="5"/>
  <c r="R143" i="5"/>
  <c r="R142" i="5"/>
  <c r="R141" i="5"/>
  <c r="R140" i="5"/>
  <c r="R139" i="5"/>
  <c r="R138" i="5"/>
  <c r="S7" i="5"/>
  <c r="S363" i="5" s="1"/>
  <c r="I454" i="5" l="1"/>
  <c r="I451" i="5"/>
  <c r="I453" i="5"/>
  <c r="I450" i="5"/>
  <c r="I452" i="5"/>
  <c r="J404" i="5"/>
  <c r="J405" i="5"/>
  <c r="J428" i="5" s="1"/>
  <c r="J31" i="7" s="1"/>
  <c r="J400" i="5"/>
  <c r="J401" i="5"/>
  <c r="J424" i="5" s="1"/>
  <c r="J27" i="7" s="1"/>
  <c r="J403" i="5"/>
  <c r="J426" i="5" s="1"/>
  <c r="J29" i="7" s="1"/>
  <c r="J402" i="5"/>
  <c r="J74" i="5"/>
  <c r="J393" i="5"/>
  <c r="J70" i="5"/>
  <c r="J389" i="5"/>
  <c r="J72" i="5"/>
  <c r="J391" i="5"/>
  <c r="J68" i="5"/>
  <c r="J387" i="5"/>
  <c r="J67" i="5"/>
  <c r="J460" i="5" s="1"/>
  <c r="J799" i="5" s="1"/>
  <c r="J386" i="5"/>
  <c r="J78" i="5"/>
  <c r="J471" i="5" s="1"/>
  <c r="J397" i="5"/>
  <c r="J77" i="5"/>
  <c r="J470" i="5" s="1"/>
  <c r="J396" i="5"/>
  <c r="J76" i="5"/>
  <c r="J69" i="5"/>
  <c r="J388" i="5"/>
  <c r="J75" i="5"/>
  <c r="J394" i="5"/>
  <c r="J73" i="5"/>
  <c r="J392" i="5"/>
  <c r="J79" i="5"/>
  <c r="J398" i="5"/>
  <c r="J71" i="5"/>
  <c r="J390" i="5"/>
  <c r="J80" i="5"/>
  <c r="J399" i="5"/>
  <c r="R713" i="5"/>
  <c r="I475" i="5"/>
  <c r="I814" i="5" s="1"/>
  <c r="J82" i="5"/>
  <c r="I477" i="5"/>
  <c r="I816" i="5" s="1"/>
  <c r="J84" i="5"/>
  <c r="J425" i="5"/>
  <c r="J28" i="7" s="1"/>
  <c r="J83" i="5"/>
  <c r="I476" i="5"/>
  <c r="I815" i="5" s="1"/>
  <c r="I478" i="5"/>
  <c r="I817" i="5" s="1"/>
  <c r="J85" i="5"/>
  <c r="J427" i="5"/>
  <c r="J30" i="7" s="1"/>
  <c r="I479" i="5"/>
  <c r="I818" i="5" s="1"/>
  <c r="J86" i="5"/>
  <c r="J423" i="5"/>
  <c r="J26" i="7" s="1"/>
  <c r="I474" i="5"/>
  <c r="I813" i="5" s="1"/>
  <c r="J81" i="5"/>
  <c r="D463" i="5"/>
  <c r="D802" i="5" s="1"/>
  <c r="D471" i="5"/>
  <c r="D810" i="5" s="1"/>
  <c r="E470" i="5"/>
  <c r="E809" i="5" s="1"/>
  <c r="E471" i="5"/>
  <c r="E810" i="5" s="1"/>
  <c r="E797" i="5" s="1"/>
  <c r="E465" i="5"/>
  <c r="E804" i="5" s="1"/>
  <c r="E463" i="5"/>
  <c r="E802" i="5" s="1"/>
  <c r="E461" i="5"/>
  <c r="E800" i="5" s="1"/>
  <c r="E460" i="5"/>
  <c r="E799" i="5" s="1"/>
  <c r="F471" i="5"/>
  <c r="F810" i="5" s="1"/>
  <c r="F473" i="5"/>
  <c r="F812" i="5" s="1"/>
  <c r="F470" i="5"/>
  <c r="F809" i="5" s="1"/>
  <c r="F472" i="5"/>
  <c r="F811" i="5" s="1"/>
  <c r="F460" i="5"/>
  <c r="F799" i="5" s="1"/>
  <c r="F461" i="5"/>
  <c r="F800" i="5" s="1"/>
  <c r="F462" i="5"/>
  <c r="F801" i="5" s="1"/>
  <c r="F463" i="5"/>
  <c r="F802" i="5" s="1"/>
  <c r="F465" i="5"/>
  <c r="F804" i="5" s="1"/>
  <c r="F464" i="5"/>
  <c r="F803" i="5" s="1"/>
  <c r="F468" i="5"/>
  <c r="F807" i="5" s="1"/>
  <c r="G468" i="5"/>
  <c r="G807" i="5" s="1"/>
  <c r="G466" i="5"/>
  <c r="G805" i="5" s="1"/>
  <c r="G464" i="5"/>
  <c r="G803" i="5" s="1"/>
  <c r="G472" i="5"/>
  <c r="G811" i="5" s="1"/>
  <c r="G470" i="5"/>
  <c r="G809" i="5" s="1"/>
  <c r="G473" i="5"/>
  <c r="G812" i="5" s="1"/>
  <c r="G471" i="5"/>
  <c r="G810" i="5" s="1"/>
  <c r="G467" i="5"/>
  <c r="G806" i="5" s="1"/>
  <c r="G465" i="5"/>
  <c r="G804" i="5" s="1"/>
  <c r="G463" i="5"/>
  <c r="G802" i="5" s="1"/>
  <c r="G462" i="5"/>
  <c r="G801" i="5" s="1"/>
  <c r="G461" i="5"/>
  <c r="G800" i="5" s="1"/>
  <c r="G460" i="5"/>
  <c r="G799" i="5" s="1"/>
  <c r="H464" i="5"/>
  <c r="H803" i="5" s="1"/>
  <c r="H466" i="5"/>
  <c r="H805" i="5" s="1"/>
  <c r="H468" i="5"/>
  <c r="H807" i="5" s="1"/>
  <c r="H461" i="5"/>
  <c r="H800" i="5" s="1"/>
  <c r="H465" i="5"/>
  <c r="H804" i="5" s="1"/>
  <c r="H472" i="5"/>
  <c r="H811" i="5" s="1"/>
  <c r="H462" i="5"/>
  <c r="H801" i="5" s="1"/>
  <c r="H471" i="5"/>
  <c r="H810" i="5" s="1"/>
  <c r="H473" i="5"/>
  <c r="H812" i="5" s="1"/>
  <c r="H460" i="5"/>
  <c r="H799" i="5" s="1"/>
  <c r="H463" i="5"/>
  <c r="H802" i="5" s="1"/>
  <c r="H467" i="5"/>
  <c r="H806" i="5" s="1"/>
  <c r="H470" i="5"/>
  <c r="H809" i="5" s="1"/>
  <c r="I471" i="5"/>
  <c r="I810" i="5" s="1"/>
  <c r="I467" i="5"/>
  <c r="I806" i="5" s="1"/>
  <c r="I465" i="5"/>
  <c r="I804" i="5" s="1"/>
  <c r="I463" i="5"/>
  <c r="I802" i="5" s="1"/>
  <c r="I461" i="5"/>
  <c r="I800" i="5" s="1"/>
  <c r="I460" i="5"/>
  <c r="I799" i="5" s="1"/>
  <c r="I472" i="5"/>
  <c r="I811" i="5" s="1"/>
  <c r="I470" i="5"/>
  <c r="I809" i="5" s="1"/>
  <c r="I468" i="5"/>
  <c r="I807" i="5" s="1"/>
  <c r="I466" i="5"/>
  <c r="I805" i="5" s="1"/>
  <c r="I464" i="5"/>
  <c r="I803" i="5" s="1"/>
  <c r="I473" i="5"/>
  <c r="I812" i="5" s="1"/>
  <c r="I462" i="5"/>
  <c r="I801" i="5" s="1"/>
  <c r="J462" i="5"/>
  <c r="J472" i="5"/>
  <c r="J473" i="5"/>
  <c r="J464" i="5"/>
  <c r="J466" i="5"/>
  <c r="J468" i="5"/>
  <c r="Q353" i="5"/>
  <c r="F217" i="5"/>
  <c r="D207" i="5"/>
  <c r="D215" i="5"/>
  <c r="G210" i="5"/>
  <c r="F216" i="5"/>
  <c r="E209" i="5"/>
  <c r="F206" i="5"/>
  <c r="E214" i="5"/>
  <c r="G206" i="5"/>
  <c r="F214" i="5"/>
  <c r="E207" i="5"/>
  <c r="E215" i="5"/>
  <c r="F208" i="5"/>
  <c r="H210" i="5"/>
  <c r="E205" i="5"/>
  <c r="F209" i="5"/>
  <c r="G217" i="5"/>
  <c r="G216" i="5"/>
  <c r="F207" i="5"/>
  <c r="F205" i="5"/>
  <c r="F215" i="5"/>
  <c r="G208" i="5"/>
  <c r="G214" i="5"/>
  <c r="H217" i="5"/>
  <c r="G209" i="5"/>
  <c r="H206" i="5"/>
  <c r="H216" i="5"/>
  <c r="I206" i="5"/>
  <c r="G207" i="5"/>
  <c r="G215" i="5"/>
  <c r="I216" i="5"/>
  <c r="G205" i="5"/>
  <c r="H209" i="5"/>
  <c r="I217" i="5"/>
  <c r="H208" i="5"/>
  <c r="H214" i="5"/>
  <c r="J206" i="5"/>
  <c r="H205" i="5"/>
  <c r="I209" i="5"/>
  <c r="J217" i="5"/>
  <c r="I208" i="5"/>
  <c r="J216" i="5"/>
  <c r="H207" i="5"/>
  <c r="H215" i="5"/>
  <c r="I214" i="5"/>
  <c r="I207" i="5"/>
  <c r="K206" i="5"/>
  <c r="K216" i="5"/>
  <c r="J209" i="5"/>
  <c r="K217" i="5"/>
  <c r="J208" i="5"/>
  <c r="J214" i="5"/>
  <c r="I205" i="5"/>
  <c r="I215" i="5"/>
  <c r="K214" i="5"/>
  <c r="J207" i="5"/>
  <c r="J215" i="5"/>
  <c r="L206" i="5"/>
  <c r="L216" i="5"/>
  <c r="K208" i="5"/>
  <c r="J205" i="5"/>
  <c r="K209" i="5"/>
  <c r="L217" i="5"/>
  <c r="M216" i="5"/>
  <c r="K207" i="5"/>
  <c r="G211" i="5"/>
  <c r="M217" i="5"/>
  <c r="M206" i="5"/>
  <c r="L208" i="5"/>
  <c r="K205" i="5"/>
  <c r="L209" i="5"/>
  <c r="K215" i="5"/>
  <c r="L214" i="5"/>
  <c r="L205" i="5"/>
  <c r="M209" i="5"/>
  <c r="L215" i="5"/>
  <c r="F212" i="5"/>
  <c r="M214" i="5"/>
  <c r="L207" i="5"/>
  <c r="H211" i="5"/>
  <c r="M208" i="5"/>
  <c r="M215" i="5"/>
  <c r="G212" i="5"/>
  <c r="M205" i="5"/>
  <c r="M207" i="5"/>
  <c r="I211" i="5"/>
  <c r="J211" i="5"/>
  <c r="H212" i="5"/>
  <c r="K211" i="5"/>
  <c r="I212" i="5"/>
  <c r="J212" i="5"/>
  <c r="Q298" i="5"/>
  <c r="Q299" i="5"/>
  <c r="R341" i="5"/>
  <c r="R342" i="5"/>
  <c r="R347" i="5"/>
  <c r="R343" i="5"/>
  <c r="R348" i="5"/>
  <c r="R351" i="5"/>
  <c r="R352" i="5"/>
  <c r="R356" i="5"/>
  <c r="R355" i="5"/>
  <c r="R359" i="5"/>
  <c r="P296" i="5"/>
  <c r="Q304" i="5"/>
  <c r="K212" i="5"/>
  <c r="Q306" i="5"/>
  <c r="R346" i="5"/>
  <c r="R340" i="5"/>
  <c r="R345" i="5"/>
  <c r="R350" i="5"/>
  <c r="R354" i="5"/>
  <c r="R358" i="5"/>
  <c r="R357" i="5"/>
  <c r="S115" i="5"/>
  <c r="S42" i="5"/>
  <c r="S41" i="5"/>
  <c r="S40" i="5"/>
  <c r="S93" i="5"/>
  <c r="S39" i="5"/>
  <c r="S38" i="5"/>
  <c r="S37" i="5"/>
  <c r="S36" i="5"/>
  <c r="S35" i="5"/>
  <c r="S34" i="5"/>
  <c r="S33" i="5"/>
  <c r="S32" i="5"/>
  <c r="S31" i="5"/>
  <c r="S30" i="5"/>
  <c r="S29" i="5"/>
  <c r="S28" i="5"/>
  <c r="S27" i="5"/>
  <c r="S26" i="5"/>
  <c r="S25" i="5"/>
  <c r="S24" i="5"/>
  <c r="S23" i="5"/>
  <c r="S64" i="5"/>
  <c r="S63" i="5"/>
  <c r="S62" i="5"/>
  <c r="S61" i="5"/>
  <c r="S60" i="5"/>
  <c r="S59" i="5"/>
  <c r="S58" i="5"/>
  <c r="S57" i="5"/>
  <c r="S56" i="5"/>
  <c r="S55" i="5"/>
  <c r="S54" i="5"/>
  <c r="S53" i="5"/>
  <c r="S52" i="5"/>
  <c r="S51" i="5"/>
  <c r="S50" i="5"/>
  <c r="S49" i="5"/>
  <c r="S48" i="5"/>
  <c r="S47" i="5"/>
  <c r="S46" i="5"/>
  <c r="S45" i="5"/>
  <c r="S15" i="5"/>
  <c r="S714" i="5" s="1"/>
  <c r="S14" i="5"/>
  <c r="S13" i="5"/>
  <c r="R16" i="5"/>
  <c r="R494" i="5"/>
  <c r="R44" i="7" s="1"/>
  <c r="L16" i="1" s="1"/>
  <c r="AG17" i="5"/>
  <c r="AG495" i="5" s="1"/>
  <c r="AF495" i="5"/>
  <c r="S137" i="5"/>
  <c r="S249" i="5"/>
  <c r="S269" i="5"/>
  <c r="S268" i="5"/>
  <c r="S267" i="5"/>
  <c r="S266" i="5"/>
  <c r="S265" i="5"/>
  <c r="S264" i="5"/>
  <c r="S263" i="5"/>
  <c r="R307" i="5" s="1"/>
  <c r="R353" i="5" s="1"/>
  <c r="S262" i="5"/>
  <c r="S261" i="5"/>
  <c r="S260" i="5"/>
  <c r="S259" i="5"/>
  <c r="S258" i="5"/>
  <c r="S257" i="5"/>
  <c r="L301" i="5" s="1"/>
  <c r="L347" i="5" s="1"/>
  <c r="S256" i="5"/>
  <c r="S255" i="5"/>
  <c r="S254" i="5"/>
  <c r="S253" i="5"/>
  <c r="O297" i="5" s="1"/>
  <c r="S252" i="5"/>
  <c r="S251" i="5"/>
  <c r="P295" i="5" s="1"/>
  <c r="S250" i="5"/>
  <c r="K294" i="5" s="1"/>
  <c r="K340" i="5" s="1"/>
  <c r="S157" i="5"/>
  <c r="S156" i="5"/>
  <c r="S155" i="5"/>
  <c r="S154" i="5"/>
  <c r="S153" i="5"/>
  <c r="S152" i="5"/>
  <c r="S151" i="5"/>
  <c r="S150" i="5"/>
  <c r="S149" i="5"/>
  <c r="S148" i="5"/>
  <c r="S147" i="5"/>
  <c r="S146" i="5"/>
  <c r="S145" i="5"/>
  <c r="L211" i="5" s="1"/>
  <c r="S144" i="5"/>
  <c r="S143" i="5"/>
  <c r="S142" i="5"/>
  <c r="S141" i="5"/>
  <c r="S140" i="5"/>
  <c r="S139" i="5"/>
  <c r="S138" i="5"/>
  <c r="T7" i="5"/>
  <c r="T363" i="5" s="1"/>
  <c r="L35" i="7" l="1"/>
  <c r="J450" i="5"/>
  <c r="J454" i="5"/>
  <c r="J455" i="5"/>
  <c r="J452" i="5"/>
  <c r="J453" i="5"/>
  <c r="J451" i="5"/>
  <c r="J443" i="5"/>
  <c r="I443" i="5"/>
  <c r="H443" i="5"/>
  <c r="G443" i="5"/>
  <c r="J446" i="5"/>
  <c r="F446" i="5"/>
  <c r="G446" i="5"/>
  <c r="H446" i="5"/>
  <c r="I446" i="5"/>
  <c r="E446" i="5"/>
  <c r="I441" i="5"/>
  <c r="E441" i="5"/>
  <c r="H441" i="5"/>
  <c r="G441" i="5"/>
  <c r="J441" i="5"/>
  <c r="F441" i="5"/>
  <c r="H442" i="5"/>
  <c r="G442" i="5"/>
  <c r="I439" i="5"/>
  <c r="G439" i="5"/>
  <c r="E439" i="5"/>
  <c r="J439" i="5"/>
  <c r="H439" i="5"/>
  <c r="F439" i="5"/>
  <c r="D439" i="5"/>
  <c r="G444" i="5"/>
  <c r="F444" i="5"/>
  <c r="H444" i="5"/>
  <c r="I444" i="5"/>
  <c r="J444" i="5"/>
  <c r="J437" i="5"/>
  <c r="F437" i="5"/>
  <c r="E437" i="5"/>
  <c r="I437" i="5"/>
  <c r="H437" i="5"/>
  <c r="G437" i="5"/>
  <c r="F440" i="5"/>
  <c r="G440" i="5"/>
  <c r="I440" i="5"/>
  <c r="J440" i="5"/>
  <c r="H440" i="5"/>
  <c r="G438" i="5"/>
  <c r="H438" i="5"/>
  <c r="F438" i="5"/>
  <c r="J438" i="5"/>
  <c r="I438" i="5"/>
  <c r="H448" i="5"/>
  <c r="I448" i="5"/>
  <c r="J448" i="5"/>
  <c r="F448" i="5"/>
  <c r="G448" i="5"/>
  <c r="I447" i="5"/>
  <c r="G447" i="5"/>
  <c r="E447" i="5"/>
  <c r="J447" i="5"/>
  <c r="F447" i="5"/>
  <c r="H447" i="5"/>
  <c r="D447" i="5"/>
  <c r="G449" i="5"/>
  <c r="J449" i="5"/>
  <c r="I449" i="5"/>
  <c r="H449" i="5"/>
  <c r="F449" i="5"/>
  <c r="I210" i="5"/>
  <c r="I442" i="5" s="1"/>
  <c r="H795" i="5"/>
  <c r="H797" i="5"/>
  <c r="I797" i="5"/>
  <c r="G797" i="5"/>
  <c r="F797" i="5"/>
  <c r="E795" i="5"/>
  <c r="G795" i="5"/>
  <c r="D797" i="5"/>
  <c r="D795" i="5"/>
  <c r="I795" i="5"/>
  <c r="F795" i="5"/>
  <c r="K405" i="5"/>
  <c r="K404" i="5"/>
  <c r="J809" i="5"/>
  <c r="J810" i="5"/>
  <c r="J461" i="5"/>
  <c r="J800" i="5" s="1"/>
  <c r="J465" i="5"/>
  <c r="J804" i="5" s="1"/>
  <c r="J463" i="5"/>
  <c r="J802" i="5" s="1"/>
  <c r="J467" i="5"/>
  <c r="J806" i="5" s="1"/>
  <c r="K400" i="5"/>
  <c r="K402" i="5"/>
  <c r="K403" i="5"/>
  <c r="K401" i="5"/>
  <c r="K424" i="5" s="1"/>
  <c r="K27" i="7" s="1"/>
  <c r="J812" i="5"/>
  <c r="J803" i="5"/>
  <c r="J811" i="5"/>
  <c r="J805" i="5"/>
  <c r="J807" i="5"/>
  <c r="J801" i="5"/>
  <c r="K80" i="5"/>
  <c r="K449" i="5" s="1"/>
  <c r="K399" i="5"/>
  <c r="K71" i="5"/>
  <c r="K390" i="5"/>
  <c r="K79" i="5"/>
  <c r="K398" i="5"/>
  <c r="K73" i="5"/>
  <c r="K392" i="5"/>
  <c r="K75" i="5"/>
  <c r="K444" i="5" s="1"/>
  <c r="K394" i="5"/>
  <c r="K69" i="5"/>
  <c r="K388" i="5"/>
  <c r="K76" i="5"/>
  <c r="K77" i="5"/>
  <c r="K446" i="5" s="1"/>
  <c r="K396" i="5"/>
  <c r="K78" i="5"/>
  <c r="K397" i="5"/>
  <c r="K67" i="5"/>
  <c r="K386" i="5"/>
  <c r="K68" i="5"/>
  <c r="K437" i="5" s="1"/>
  <c r="K387" i="5"/>
  <c r="K72" i="5"/>
  <c r="K441" i="5" s="1"/>
  <c r="K391" i="5"/>
  <c r="K70" i="5"/>
  <c r="K389" i="5"/>
  <c r="K74" i="5"/>
  <c r="K393" i="5"/>
  <c r="S713" i="5"/>
  <c r="J474" i="5"/>
  <c r="J813" i="5" s="1"/>
  <c r="K81" i="5"/>
  <c r="K423" i="5"/>
  <c r="K26" i="7" s="1"/>
  <c r="J476" i="5"/>
  <c r="J815" i="5" s="1"/>
  <c r="K425" i="5"/>
  <c r="K28" i="7" s="1"/>
  <c r="K83" i="5"/>
  <c r="J477" i="5"/>
  <c r="J816" i="5" s="1"/>
  <c r="K84" i="5"/>
  <c r="K426" i="5"/>
  <c r="K29" i="7" s="1"/>
  <c r="J475" i="5"/>
  <c r="J814" i="5" s="1"/>
  <c r="K82" i="5"/>
  <c r="K451" i="5" s="1"/>
  <c r="J479" i="5"/>
  <c r="J818" i="5" s="1"/>
  <c r="K428" i="5"/>
  <c r="K31" i="7" s="1"/>
  <c r="K86" i="5"/>
  <c r="K427" i="5"/>
  <c r="K30" i="7" s="1"/>
  <c r="K85" i="5"/>
  <c r="J478" i="5"/>
  <c r="J817" i="5" s="1"/>
  <c r="D469" i="5"/>
  <c r="L325" i="5"/>
  <c r="K325" i="5"/>
  <c r="J325" i="5"/>
  <c r="J416" i="5" s="1"/>
  <c r="J19" i="7" s="1"/>
  <c r="I325" i="5"/>
  <c r="I416" i="5" s="1"/>
  <c r="I19" i="7" s="1"/>
  <c r="M321" i="5"/>
  <c r="G326" i="5"/>
  <c r="G417" i="5" s="1"/>
  <c r="G20" i="7" s="1"/>
  <c r="M322" i="5"/>
  <c r="L321" i="5"/>
  <c r="F326" i="5"/>
  <c r="F417" i="5" s="1"/>
  <c r="F20" i="7" s="1"/>
  <c r="M323" i="5"/>
  <c r="K329" i="5"/>
  <c r="K420" i="5" s="1"/>
  <c r="K23" i="7" s="1"/>
  <c r="K319" i="5"/>
  <c r="M320" i="5"/>
  <c r="G325" i="5"/>
  <c r="G416" i="5" s="1"/>
  <c r="G19" i="7" s="1"/>
  <c r="M330" i="5"/>
  <c r="K323" i="5"/>
  <c r="K322" i="5"/>
  <c r="L320" i="5"/>
  <c r="J321" i="5"/>
  <c r="J412" i="5" s="1"/>
  <c r="J15" i="7" s="1"/>
  <c r="I319" i="5"/>
  <c r="I410" i="5" s="1"/>
  <c r="I13" i="7" s="1"/>
  <c r="J322" i="5"/>
  <c r="J413" i="5" s="1"/>
  <c r="J16" i="7" s="1"/>
  <c r="K331" i="5"/>
  <c r="K330" i="5"/>
  <c r="K320" i="5"/>
  <c r="I328" i="5"/>
  <c r="I419" i="5" s="1"/>
  <c r="I22" i="7" s="1"/>
  <c r="H329" i="5"/>
  <c r="H420" i="5" s="1"/>
  <c r="H23" i="7" s="1"/>
  <c r="I322" i="5"/>
  <c r="I413" i="5" s="1"/>
  <c r="I16" i="7" s="1"/>
  <c r="I323" i="5"/>
  <c r="I414" i="5" s="1"/>
  <c r="I17" i="7" s="1"/>
  <c r="J320" i="5"/>
  <c r="J411" i="5" s="1"/>
  <c r="J14" i="7" s="1"/>
  <c r="H322" i="5"/>
  <c r="H413" i="5" s="1"/>
  <c r="H16" i="7" s="1"/>
  <c r="H323" i="5"/>
  <c r="H414" i="5" s="1"/>
  <c r="H17" i="7" s="1"/>
  <c r="I330" i="5"/>
  <c r="I421" i="5" s="1"/>
  <c r="I24" i="7" s="1"/>
  <c r="G321" i="5"/>
  <c r="G412" i="5" s="1"/>
  <c r="G15" i="7" s="1"/>
  <c r="H330" i="5"/>
  <c r="H421" i="5" s="1"/>
  <c r="H24" i="7" s="1"/>
  <c r="H320" i="5"/>
  <c r="H411" i="5" s="1"/>
  <c r="H14" i="7" s="1"/>
  <c r="H331" i="5"/>
  <c r="H422" i="5" s="1"/>
  <c r="H25" i="7" s="1"/>
  <c r="G322" i="5"/>
  <c r="G413" i="5" s="1"/>
  <c r="G16" i="7" s="1"/>
  <c r="F319" i="5"/>
  <c r="F410" i="5" s="1"/>
  <c r="F13" i="7" s="1"/>
  <c r="G330" i="5"/>
  <c r="G421" i="5" s="1"/>
  <c r="G24" i="7" s="1"/>
  <c r="F323" i="5"/>
  <c r="F414" i="5" s="1"/>
  <c r="F17" i="7" s="1"/>
  <c r="H324" i="5"/>
  <c r="H415" i="5" s="1"/>
  <c r="H18" i="7" s="1"/>
  <c r="E329" i="5"/>
  <c r="E420" i="5" s="1"/>
  <c r="E23" i="7" s="1"/>
  <c r="F328" i="5"/>
  <c r="F419" i="5" s="1"/>
  <c r="F22" i="7" s="1"/>
  <c r="E328" i="5"/>
  <c r="E419" i="5" s="1"/>
  <c r="E22" i="7" s="1"/>
  <c r="E323" i="5"/>
  <c r="E414" i="5" s="1"/>
  <c r="E17" i="7" s="1"/>
  <c r="G324" i="5"/>
  <c r="G415" i="5" s="1"/>
  <c r="G18" i="7" s="1"/>
  <c r="D321" i="5"/>
  <c r="K326" i="5"/>
  <c r="J326" i="5"/>
  <c r="J417" i="5" s="1"/>
  <c r="J20" i="7" s="1"/>
  <c r="I326" i="5"/>
  <c r="I417" i="5" s="1"/>
  <c r="I20" i="7" s="1"/>
  <c r="H326" i="5"/>
  <c r="H417" i="5" s="1"/>
  <c r="H20" i="7" s="1"/>
  <c r="M319" i="5"/>
  <c r="M329" i="5"/>
  <c r="H325" i="5"/>
  <c r="H416" i="5" s="1"/>
  <c r="H19" i="7" s="1"/>
  <c r="M328" i="5"/>
  <c r="L329" i="5"/>
  <c r="L319" i="5"/>
  <c r="L328" i="5"/>
  <c r="L323" i="5"/>
  <c r="L322" i="5"/>
  <c r="M331" i="5"/>
  <c r="K321" i="5"/>
  <c r="L331" i="5"/>
  <c r="J319" i="5"/>
  <c r="J410" i="5" s="1"/>
  <c r="J13" i="7" s="1"/>
  <c r="L330" i="5"/>
  <c r="J329" i="5"/>
  <c r="J420" i="5" s="1"/>
  <c r="J23" i="7" s="1"/>
  <c r="K328" i="5"/>
  <c r="I329" i="5"/>
  <c r="I420" i="5" s="1"/>
  <c r="I23" i="7" s="1"/>
  <c r="J328" i="5"/>
  <c r="J419" i="5" s="1"/>
  <c r="J22" i="7" s="1"/>
  <c r="J323" i="5"/>
  <c r="J414" i="5" s="1"/>
  <c r="J17" i="7" s="1"/>
  <c r="I321" i="5"/>
  <c r="I412" i="5" s="1"/>
  <c r="I15" i="7" s="1"/>
  <c r="H321" i="5"/>
  <c r="H412" i="5" s="1"/>
  <c r="H15" i="7" s="1"/>
  <c r="J330" i="5"/>
  <c r="J421" i="5" s="1"/>
  <c r="J24" i="7" s="1"/>
  <c r="J331" i="5"/>
  <c r="J422" i="5" s="1"/>
  <c r="J25" i="7" s="1"/>
  <c r="H319" i="5"/>
  <c r="H410" i="5" s="1"/>
  <c r="H13" i="7" s="1"/>
  <c r="H328" i="5"/>
  <c r="H419" i="5" s="1"/>
  <c r="H22" i="7" s="1"/>
  <c r="I331" i="5"/>
  <c r="I422" i="5" s="1"/>
  <c r="I25" i="7" s="1"/>
  <c r="G319" i="5"/>
  <c r="G410" i="5" s="1"/>
  <c r="G13" i="7" s="1"/>
  <c r="G329" i="5"/>
  <c r="G420" i="5" s="1"/>
  <c r="G23" i="7" s="1"/>
  <c r="I320" i="5"/>
  <c r="I411" i="5" s="1"/>
  <c r="I14" i="7" s="1"/>
  <c r="I324" i="5"/>
  <c r="I415" i="5" s="1"/>
  <c r="I18" i="7" s="1"/>
  <c r="G323" i="5"/>
  <c r="G414" i="5" s="1"/>
  <c r="G17" i="7" s="1"/>
  <c r="G328" i="5"/>
  <c r="G419" i="5" s="1"/>
  <c r="G22" i="7" s="1"/>
  <c r="F329" i="5"/>
  <c r="F420" i="5" s="1"/>
  <c r="F23" i="7" s="1"/>
  <c r="F321" i="5"/>
  <c r="F412" i="5" s="1"/>
  <c r="F15" i="7" s="1"/>
  <c r="G331" i="5"/>
  <c r="G422" i="5" s="1"/>
  <c r="G25" i="7" s="1"/>
  <c r="E319" i="5"/>
  <c r="E410" i="5" s="1"/>
  <c r="E13" i="7" s="1"/>
  <c r="F322" i="5"/>
  <c r="F413" i="5" s="1"/>
  <c r="F16" i="7" s="1"/>
  <c r="E321" i="5"/>
  <c r="E412" i="5" s="1"/>
  <c r="E15" i="7" s="1"/>
  <c r="G320" i="5"/>
  <c r="G411" i="5" s="1"/>
  <c r="G14" i="7" s="1"/>
  <c r="F320" i="5"/>
  <c r="F411" i="5" s="1"/>
  <c r="F14" i="7" s="1"/>
  <c r="F330" i="5"/>
  <c r="F421" i="5" s="1"/>
  <c r="F24" i="7" s="1"/>
  <c r="D329" i="5"/>
  <c r="D420" i="5" s="1"/>
  <c r="D23" i="7" s="1"/>
  <c r="F331" i="5"/>
  <c r="F422" i="5" s="1"/>
  <c r="F25" i="7" s="1"/>
  <c r="Q352" i="5"/>
  <c r="Q350" i="5"/>
  <c r="P341" i="5"/>
  <c r="Q345" i="5"/>
  <c r="L212" i="5"/>
  <c r="P342" i="5"/>
  <c r="O343" i="5"/>
  <c r="Q344" i="5"/>
  <c r="T93" i="5"/>
  <c r="T115" i="5"/>
  <c r="T42" i="5"/>
  <c r="T40" i="5"/>
  <c r="T41" i="5"/>
  <c r="T39" i="5"/>
  <c r="T38" i="5"/>
  <c r="T37" i="5"/>
  <c r="T36" i="5"/>
  <c r="T35" i="5"/>
  <c r="T34" i="5"/>
  <c r="T33" i="5"/>
  <c r="T32" i="5"/>
  <c r="T31" i="5"/>
  <c r="T30" i="5"/>
  <c r="T29" i="5"/>
  <c r="T28" i="5"/>
  <c r="T27" i="5"/>
  <c r="T25" i="5"/>
  <c r="T23" i="5"/>
  <c r="T64" i="5"/>
  <c r="T63" i="5"/>
  <c r="T62" i="5"/>
  <c r="T61" i="5"/>
  <c r="T60" i="5"/>
  <c r="T59" i="5"/>
  <c r="T58" i="5"/>
  <c r="T57" i="5"/>
  <c r="T56" i="5"/>
  <c r="T26" i="5"/>
  <c r="T24" i="5"/>
  <c r="T54" i="5"/>
  <c r="T52" i="5"/>
  <c r="T51" i="5"/>
  <c r="T50" i="5"/>
  <c r="T49" i="5"/>
  <c r="T48" i="5"/>
  <c r="T47" i="5"/>
  <c r="T46" i="5"/>
  <c r="T45" i="5"/>
  <c r="T55" i="5"/>
  <c r="T53" i="5"/>
  <c r="T15" i="5"/>
  <c r="T714" i="5" s="1"/>
  <c r="T14" i="5"/>
  <c r="T13" i="5"/>
  <c r="S16" i="5"/>
  <c r="S494" i="5"/>
  <c r="H708" i="5"/>
  <c r="H45" i="7" s="1"/>
  <c r="I708" i="5"/>
  <c r="I45" i="7" s="1"/>
  <c r="T137" i="5"/>
  <c r="T249" i="5"/>
  <c r="T269" i="5"/>
  <c r="T268" i="5"/>
  <c r="T267" i="5"/>
  <c r="T266" i="5"/>
  <c r="T265" i="5"/>
  <c r="T264" i="5"/>
  <c r="T263" i="5"/>
  <c r="T262" i="5"/>
  <c r="T261" i="5"/>
  <c r="T260" i="5"/>
  <c r="T259" i="5"/>
  <c r="T258" i="5"/>
  <c r="T257" i="5"/>
  <c r="T256" i="5"/>
  <c r="T255" i="5"/>
  <c r="T254" i="5"/>
  <c r="T253" i="5"/>
  <c r="T252" i="5"/>
  <c r="T251" i="5"/>
  <c r="T157" i="5"/>
  <c r="T156" i="5"/>
  <c r="T155" i="5"/>
  <c r="T154" i="5"/>
  <c r="T153" i="5"/>
  <c r="T152" i="5"/>
  <c r="T151" i="5"/>
  <c r="T150" i="5"/>
  <c r="T149" i="5"/>
  <c r="T148" i="5"/>
  <c r="T147" i="5"/>
  <c r="T146" i="5"/>
  <c r="T145" i="5"/>
  <c r="M211" i="5" s="1"/>
  <c r="M325" i="5" s="1"/>
  <c r="T250" i="5"/>
  <c r="T144" i="5"/>
  <c r="T143" i="5"/>
  <c r="T142" i="5"/>
  <c r="T141" i="5"/>
  <c r="T140" i="5"/>
  <c r="T139" i="5"/>
  <c r="T138" i="5"/>
  <c r="U7" i="5"/>
  <c r="U363" i="5" s="1"/>
  <c r="K412" i="5" l="1"/>
  <c r="K15" i="7" s="1"/>
  <c r="K447" i="5"/>
  <c r="K438" i="5"/>
  <c r="K440" i="5"/>
  <c r="K439" i="5"/>
  <c r="K443" i="5"/>
  <c r="K452" i="5"/>
  <c r="K454" i="5"/>
  <c r="K448" i="5"/>
  <c r="K453" i="5"/>
  <c r="K455" i="5"/>
  <c r="K450" i="5"/>
  <c r="K414" i="5"/>
  <c r="K17" i="7" s="1"/>
  <c r="J210" i="5"/>
  <c r="J324" i="5" s="1"/>
  <c r="J415" i="5" s="1"/>
  <c r="J18" i="7" s="1"/>
  <c r="K422" i="5"/>
  <c r="K25" i="7" s="1"/>
  <c r="K417" i="5"/>
  <c r="K20" i="7" s="1"/>
  <c r="K413" i="5"/>
  <c r="K16" i="7" s="1"/>
  <c r="K421" i="5"/>
  <c r="K24" i="7" s="1"/>
  <c r="J797" i="5"/>
  <c r="J795" i="5"/>
  <c r="D711" i="5"/>
  <c r="D808" i="5"/>
  <c r="D796" i="5" s="1"/>
  <c r="L404" i="5"/>
  <c r="L405" i="5"/>
  <c r="L401" i="5"/>
  <c r="L403" i="5"/>
  <c r="L402" i="5"/>
  <c r="L400" i="5"/>
  <c r="K419" i="5"/>
  <c r="K22" i="7" s="1"/>
  <c r="K410" i="5"/>
  <c r="K13" i="7" s="1"/>
  <c r="K411" i="5"/>
  <c r="K14" i="7" s="1"/>
  <c r="K416" i="5"/>
  <c r="K19" i="7" s="1"/>
  <c r="L74" i="5"/>
  <c r="L393" i="5"/>
  <c r="L416" i="5" s="1"/>
  <c r="L19" i="7" s="1"/>
  <c r="K467" i="5"/>
  <c r="K806" i="5" s="1"/>
  <c r="L70" i="5"/>
  <c r="L389" i="5"/>
  <c r="L412" i="5" s="1"/>
  <c r="L15" i="7" s="1"/>
  <c r="K463" i="5"/>
  <c r="K802" i="5" s="1"/>
  <c r="L72" i="5"/>
  <c r="L391" i="5"/>
  <c r="L414" i="5" s="1"/>
  <c r="L17" i="7" s="1"/>
  <c r="K465" i="5"/>
  <c r="K804" i="5" s="1"/>
  <c r="L68" i="5"/>
  <c r="L437" i="5" s="1"/>
  <c r="L387" i="5"/>
  <c r="L410" i="5" s="1"/>
  <c r="L13" i="7" s="1"/>
  <c r="K461" i="5"/>
  <c r="K800" i="5" s="1"/>
  <c r="L67" i="5"/>
  <c r="L386" i="5"/>
  <c r="K460" i="5"/>
  <c r="K799" i="5" s="1"/>
  <c r="L78" i="5"/>
  <c r="L447" i="5" s="1"/>
  <c r="L397" i="5"/>
  <c r="L420" i="5" s="1"/>
  <c r="L23" i="7" s="1"/>
  <c r="K471" i="5"/>
  <c r="K810" i="5" s="1"/>
  <c r="L77" i="5"/>
  <c r="L396" i="5"/>
  <c r="L419" i="5" s="1"/>
  <c r="L22" i="7" s="1"/>
  <c r="K470" i="5"/>
  <c r="K809" i="5" s="1"/>
  <c r="L76" i="5"/>
  <c r="L69" i="5"/>
  <c r="L388" i="5"/>
  <c r="L411" i="5" s="1"/>
  <c r="L14" i="7" s="1"/>
  <c r="K462" i="5"/>
  <c r="K801" i="5" s="1"/>
  <c r="L75" i="5"/>
  <c r="L444" i="5" s="1"/>
  <c r="L394" i="5"/>
  <c r="K468" i="5"/>
  <c r="K807" i="5" s="1"/>
  <c r="L73" i="5"/>
  <c r="L392" i="5"/>
  <c r="K466" i="5"/>
  <c r="K805" i="5" s="1"/>
  <c r="L79" i="5"/>
  <c r="L448" i="5" s="1"/>
  <c r="L398" i="5"/>
  <c r="L421" i="5" s="1"/>
  <c r="L24" i="7" s="1"/>
  <c r="K472" i="5"/>
  <c r="K811" i="5" s="1"/>
  <c r="L71" i="5"/>
  <c r="L390" i="5"/>
  <c r="L413" i="5" s="1"/>
  <c r="L16" i="7" s="1"/>
  <c r="K464" i="5"/>
  <c r="K803" i="5" s="1"/>
  <c r="L80" i="5"/>
  <c r="L449" i="5" s="1"/>
  <c r="L399" i="5"/>
  <c r="L422" i="5" s="1"/>
  <c r="L25" i="7" s="1"/>
  <c r="K473" i="5"/>
  <c r="K812" i="5" s="1"/>
  <c r="D412" i="5"/>
  <c r="D15" i="7" s="1"/>
  <c r="T713" i="5"/>
  <c r="L424" i="5"/>
  <c r="L27" i="7" s="1"/>
  <c r="K475" i="5"/>
  <c r="K814" i="5" s="1"/>
  <c r="L82" i="5"/>
  <c r="L427" i="5"/>
  <c r="L30" i="7" s="1"/>
  <c r="L85" i="5"/>
  <c r="K478" i="5"/>
  <c r="K817" i="5" s="1"/>
  <c r="L428" i="5"/>
  <c r="L31" i="7" s="1"/>
  <c r="L86" i="5"/>
  <c r="L455" i="5" s="1"/>
  <c r="K479" i="5"/>
  <c r="K818" i="5" s="1"/>
  <c r="L426" i="5"/>
  <c r="L29" i="7" s="1"/>
  <c r="L84" i="5"/>
  <c r="K477" i="5"/>
  <c r="K816" i="5" s="1"/>
  <c r="L425" i="5"/>
  <c r="L28" i="7" s="1"/>
  <c r="L83" i="5"/>
  <c r="L452" i="5" s="1"/>
  <c r="K476" i="5"/>
  <c r="K815" i="5" s="1"/>
  <c r="L423" i="5"/>
  <c r="L26" i="7" s="1"/>
  <c r="K474" i="5"/>
  <c r="K813" i="5" s="1"/>
  <c r="L81" i="5"/>
  <c r="L326" i="5"/>
  <c r="L417" i="5" s="1"/>
  <c r="L20" i="7" s="1"/>
  <c r="U115" i="5"/>
  <c r="U42" i="5"/>
  <c r="U41" i="5"/>
  <c r="U40" i="5"/>
  <c r="U93" i="5"/>
  <c r="U39" i="5"/>
  <c r="U38" i="5"/>
  <c r="U37" i="5"/>
  <c r="U36" i="5"/>
  <c r="U35" i="5"/>
  <c r="U34" i="5"/>
  <c r="U33" i="5"/>
  <c r="U32" i="5"/>
  <c r="U31" i="5"/>
  <c r="U30" i="5"/>
  <c r="U29" i="5"/>
  <c r="U28" i="5"/>
  <c r="U27" i="5"/>
  <c r="U26" i="5"/>
  <c r="U25" i="5"/>
  <c r="U24" i="5"/>
  <c r="U23" i="5"/>
  <c r="U64" i="5"/>
  <c r="U63" i="5"/>
  <c r="U62" i="5"/>
  <c r="U61" i="5"/>
  <c r="U60" i="5"/>
  <c r="U59" i="5"/>
  <c r="U58" i="5"/>
  <c r="U57" i="5"/>
  <c r="U56" i="5"/>
  <c r="U55" i="5"/>
  <c r="U54" i="5"/>
  <c r="U53" i="5"/>
  <c r="U52" i="5"/>
  <c r="U51" i="5"/>
  <c r="U50" i="5"/>
  <c r="U49" i="5"/>
  <c r="U48" i="5"/>
  <c r="U47" i="5"/>
  <c r="U46" i="5"/>
  <c r="U45" i="5"/>
  <c r="U15" i="5"/>
  <c r="U714" i="5" s="1"/>
  <c r="U14" i="5"/>
  <c r="U13" i="5"/>
  <c r="T16" i="5"/>
  <c r="T494" i="5"/>
  <c r="U137" i="5"/>
  <c r="U249" i="5"/>
  <c r="U269" i="5"/>
  <c r="U268" i="5"/>
  <c r="U267" i="5"/>
  <c r="U266" i="5"/>
  <c r="U265" i="5"/>
  <c r="U264" i="5"/>
  <c r="U263" i="5"/>
  <c r="U262" i="5"/>
  <c r="U261" i="5"/>
  <c r="U260" i="5"/>
  <c r="U259" i="5"/>
  <c r="U258" i="5"/>
  <c r="U257" i="5"/>
  <c r="U256" i="5"/>
  <c r="K300" i="5" s="1"/>
  <c r="K346" i="5" s="1"/>
  <c r="U255" i="5"/>
  <c r="U254" i="5"/>
  <c r="U253" i="5"/>
  <c r="U252" i="5"/>
  <c r="U251" i="5"/>
  <c r="Q295" i="5" s="1"/>
  <c r="Q341" i="5" s="1"/>
  <c r="U250" i="5"/>
  <c r="U157" i="5"/>
  <c r="U156" i="5"/>
  <c r="U155" i="5"/>
  <c r="U154" i="5"/>
  <c r="U153" i="5"/>
  <c r="U152" i="5"/>
  <c r="U151" i="5"/>
  <c r="U150" i="5"/>
  <c r="U149" i="5"/>
  <c r="U148" i="5"/>
  <c r="U147" i="5"/>
  <c r="U146" i="5"/>
  <c r="U145" i="5"/>
  <c r="U144" i="5"/>
  <c r="U143" i="5"/>
  <c r="U142" i="5"/>
  <c r="U141" i="5"/>
  <c r="U140" i="5"/>
  <c r="U139" i="5"/>
  <c r="U138" i="5"/>
  <c r="V7" i="5"/>
  <c r="V363" i="5" s="1"/>
  <c r="J442" i="5" l="1"/>
  <c r="L451" i="5"/>
  <c r="L446" i="5"/>
  <c r="L443" i="5"/>
  <c r="L441" i="5"/>
  <c r="L450" i="5"/>
  <c r="L453" i="5"/>
  <c r="L454" i="5"/>
  <c r="L439" i="5"/>
  <c r="L440" i="5"/>
  <c r="L438" i="5"/>
  <c r="K210" i="5"/>
  <c r="K442" i="5" s="1"/>
  <c r="K797" i="5"/>
  <c r="M400" i="5"/>
  <c r="M423" i="5" s="1"/>
  <c r="M26" i="7" s="1"/>
  <c r="M402" i="5"/>
  <c r="M405" i="5"/>
  <c r="M403" i="5"/>
  <c r="M404" i="5"/>
  <c r="M401" i="5"/>
  <c r="K795" i="5"/>
  <c r="H395" i="5"/>
  <c r="M80" i="5"/>
  <c r="M399" i="5"/>
  <c r="M422" i="5" s="1"/>
  <c r="M25" i="7" s="1"/>
  <c r="L473" i="5"/>
  <c r="L812" i="5" s="1"/>
  <c r="M79" i="5"/>
  <c r="M448" i="5" s="1"/>
  <c r="M398" i="5"/>
  <c r="M421" i="5" s="1"/>
  <c r="M24" i="7" s="1"/>
  <c r="L472" i="5"/>
  <c r="L811" i="5" s="1"/>
  <c r="M75" i="5"/>
  <c r="M394" i="5"/>
  <c r="L468" i="5"/>
  <c r="L807" i="5" s="1"/>
  <c r="M77" i="5"/>
  <c r="M446" i="5" s="1"/>
  <c r="M396" i="5"/>
  <c r="M419" i="5" s="1"/>
  <c r="M22" i="7" s="1"/>
  <c r="L470" i="5"/>
  <c r="L809" i="5" s="1"/>
  <c r="M67" i="5"/>
  <c r="M386" i="5"/>
  <c r="L460" i="5"/>
  <c r="L799" i="5" s="1"/>
  <c r="M72" i="5"/>
  <c r="M391" i="5"/>
  <c r="M414" i="5" s="1"/>
  <c r="M17" i="7" s="1"/>
  <c r="L465" i="5"/>
  <c r="L804" i="5" s="1"/>
  <c r="M74" i="5"/>
  <c r="M393" i="5"/>
  <c r="M416" i="5" s="1"/>
  <c r="M19" i="7" s="1"/>
  <c r="L467" i="5"/>
  <c r="L806" i="5" s="1"/>
  <c r="M71" i="5"/>
  <c r="M440" i="5" s="1"/>
  <c r="M390" i="5"/>
  <c r="M413" i="5" s="1"/>
  <c r="M16" i="7" s="1"/>
  <c r="L464" i="5"/>
  <c r="L803" i="5" s="1"/>
  <c r="M73" i="5"/>
  <c r="M392" i="5"/>
  <c r="L466" i="5"/>
  <c r="L805" i="5" s="1"/>
  <c r="M69" i="5"/>
  <c r="M388" i="5"/>
  <c r="M411" i="5" s="1"/>
  <c r="M14" i="7" s="1"/>
  <c r="L462" i="5"/>
  <c r="L801" i="5" s="1"/>
  <c r="M76" i="5"/>
  <c r="M78" i="5"/>
  <c r="M397" i="5"/>
  <c r="M420" i="5" s="1"/>
  <c r="M23" i="7" s="1"/>
  <c r="L471" i="5"/>
  <c r="L810" i="5" s="1"/>
  <c r="M387" i="5"/>
  <c r="M410" i="5" s="1"/>
  <c r="M13" i="7" s="1"/>
  <c r="M68" i="5"/>
  <c r="M437" i="5" s="1"/>
  <c r="L461" i="5"/>
  <c r="L800" i="5" s="1"/>
  <c r="M70" i="5"/>
  <c r="M389" i="5"/>
  <c r="M412" i="5" s="1"/>
  <c r="M15" i="7" s="1"/>
  <c r="L463" i="5"/>
  <c r="L802" i="5" s="1"/>
  <c r="U713" i="5"/>
  <c r="M81" i="5"/>
  <c r="M450" i="5" s="1"/>
  <c r="L474" i="5"/>
  <c r="L813" i="5" s="1"/>
  <c r="M425" i="5"/>
  <c r="M28" i="7" s="1"/>
  <c r="L476" i="5"/>
  <c r="L815" i="5" s="1"/>
  <c r="M83" i="5"/>
  <c r="M428" i="5"/>
  <c r="M31" i="7" s="1"/>
  <c r="L479" i="5"/>
  <c r="L818" i="5" s="1"/>
  <c r="M86" i="5"/>
  <c r="M426" i="5"/>
  <c r="M29" i="7" s="1"/>
  <c r="L477" i="5"/>
  <c r="L816" i="5" s="1"/>
  <c r="M84" i="5"/>
  <c r="M427" i="5"/>
  <c r="M30" i="7" s="1"/>
  <c r="M85" i="5"/>
  <c r="M454" i="5" s="1"/>
  <c r="L478" i="5"/>
  <c r="L817" i="5" s="1"/>
  <c r="M424" i="5"/>
  <c r="M27" i="7" s="1"/>
  <c r="L475" i="5"/>
  <c r="L814" i="5" s="1"/>
  <c r="M82" i="5"/>
  <c r="V93" i="5"/>
  <c r="V115" i="5"/>
  <c r="V42" i="5"/>
  <c r="V41" i="5"/>
  <c r="V40" i="5"/>
  <c r="V39" i="5"/>
  <c r="V38" i="5"/>
  <c r="V37" i="5"/>
  <c r="V36" i="5"/>
  <c r="V35" i="5"/>
  <c r="V34" i="5"/>
  <c r="V33" i="5"/>
  <c r="V32" i="5"/>
  <c r="V31" i="5"/>
  <c r="V30" i="5"/>
  <c r="V29" i="5"/>
  <c r="V28" i="5"/>
  <c r="V26" i="5"/>
  <c r="V24" i="5"/>
  <c r="V23" i="5"/>
  <c r="V64" i="5"/>
  <c r="V63" i="5"/>
  <c r="V62" i="5"/>
  <c r="V61" i="5"/>
  <c r="V60" i="5"/>
  <c r="V59" i="5"/>
  <c r="V58" i="5"/>
  <c r="V57" i="5"/>
  <c r="V56" i="5"/>
  <c r="V27" i="5"/>
  <c r="V25" i="5"/>
  <c r="V55" i="5"/>
  <c r="V53" i="5"/>
  <c r="V51" i="5"/>
  <c r="V50" i="5"/>
  <c r="V49" i="5"/>
  <c r="V48" i="5"/>
  <c r="V47" i="5"/>
  <c r="V46" i="5"/>
  <c r="V45" i="5"/>
  <c r="V54" i="5"/>
  <c r="V52" i="5"/>
  <c r="V15" i="5"/>
  <c r="V714" i="5" s="1"/>
  <c r="V14" i="5"/>
  <c r="V13" i="5"/>
  <c r="U16" i="5"/>
  <c r="U494" i="5"/>
  <c r="V137" i="5"/>
  <c r="V249" i="5"/>
  <c r="V269" i="5"/>
  <c r="V268" i="5"/>
  <c r="V267" i="5"/>
  <c r="V266" i="5"/>
  <c r="V265" i="5"/>
  <c r="V264" i="5"/>
  <c r="V263" i="5"/>
  <c r="V262" i="5"/>
  <c r="V261" i="5"/>
  <c r="V260" i="5"/>
  <c r="V259" i="5"/>
  <c r="V258" i="5"/>
  <c r="V257" i="5"/>
  <c r="V256" i="5"/>
  <c r="V255" i="5"/>
  <c r="V254" i="5"/>
  <c r="R298" i="5" s="1"/>
  <c r="R344" i="5" s="1"/>
  <c r="V253" i="5"/>
  <c r="V252" i="5"/>
  <c r="V251" i="5"/>
  <c r="V157" i="5"/>
  <c r="V156" i="5"/>
  <c r="V155" i="5"/>
  <c r="V154" i="5"/>
  <c r="V153" i="5"/>
  <c r="V152" i="5"/>
  <c r="V151" i="5"/>
  <c r="V150" i="5"/>
  <c r="V149" i="5"/>
  <c r="V148" i="5"/>
  <c r="V147" i="5"/>
  <c r="V146" i="5"/>
  <c r="V145" i="5"/>
  <c r="V250" i="5"/>
  <c r="V144" i="5"/>
  <c r="L210" i="5" s="1"/>
  <c r="L324" i="5" s="1"/>
  <c r="L415" i="5" s="1"/>
  <c r="L18" i="7" s="1"/>
  <c r="V143" i="5"/>
  <c r="V142" i="5"/>
  <c r="V141" i="5"/>
  <c r="V140" i="5"/>
  <c r="V139" i="5"/>
  <c r="V138" i="5"/>
  <c r="W7" i="5"/>
  <c r="W363" i="5" s="1"/>
  <c r="M455" i="5" l="1"/>
  <c r="M443" i="5"/>
  <c r="M439" i="5"/>
  <c r="M447" i="5"/>
  <c r="M449" i="5"/>
  <c r="M452" i="5"/>
  <c r="M441" i="5"/>
  <c r="M438" i="5"/>
  <c r="M451" i="5"/>
  <c r="M453" i="5"/>
  <c r="K324" i="5"/>
  <c r="K415" i="5" s="1"/>
  <c r="K18" i="7" s="1"/>
  <c r="L442" i="5"/>
  <c r="L797" i="5"/>
  <c r="N405" i="5"/>
  <c r="N400" i="5"/>
  <c r="L795" i="5"/>
  <c r="N401" i="5"/>
  <c r="N404" i="5"/>
  <c r="N403" i="5"/>
  <c r="N402" i="5"/>
  <c r="I395" i="5"/>
  <c r="N388" i="5"/>
  <c r="N411" i="5" s="1"/>
  <c r="N14" i="7" s="1"/>
  <c r="N69" i="5"/>
  <c r="N438" i="5" s="1"/>
  <c r="M462" i="5"/>
  <c r="M801" i="5" s="1"/>
  <c r="N390" i="5"/>
  <c r="N413" i="5" s="1"/>
  <c r="N16" i="7" s="1"/>
  <c r="N71" i="5"/>
  <c r="M464" i="5"/>
  <c r="M803" i="5" s="1"/>
  <c r="N391" i="5"/>
  <c r="N414" i="5" s="1"/>
  <c r="N17" i="7" s="1"/>
  <c r="N72" i="5"/>
  <c r="N441" i="5" s="1"/>
  <c r="M465" i="5"/>
  <c r="M804" i="5" s="1"/>
  <c r="N396" i="5"/>
  <c r="N419" i="5" s="1"/>
  <c r="N22" i="7" s="1"/>
  <c r="N77" i="5"/>
  <c r="M470" i="5"/>
  <c r="M809" i="5" s="1"/>
  <c r="N79" i="5"/>
  <c r="N398" i="5"/>
  <c r="N421" i="5" s="1"/>
  <c r="N24" i="7" s="1"/>
  <c r="M472" i="5"/>
  <c r="M811" i="5" s="1"/>
  <c r="N389" i="5"/>
  <c r="N412" i="5" s="1"/>
  <c r="N15" i="7" s="1"/>
  <c r="N70" i="5"/>
  <c r="M463" i="5"/>
  <c r="M802" i="5" s="1"/>
  <c r="N387" i="5"/>
  <c r="N410" i="5" s="1"/>
  <c r="N13" i="7" s="1"/>
  <c r="N68" i="5"/>
  <c r="N437" i="5" s="1"/>
  <c r="M461" i="5"/>
  <c r="M800" i="5" s="1"/>
  <c r="N397" i="5"/>
  <c r="N420" i="5" s="1"/>
  <c r="N23" i="7" s="1"/>
  <c r="N78" i="5"/>
  <c r="M471" i="5"/>
  <c r="M810" i="5" s="1"/>
  <c r="N76" i="5"/>
  <c r="N73" i="5"/>
  <c r="N392" i="5"/>
  <c r="N415" i="5" s="1"/>
  <c r="N18" i="7" s="1"/>
  <c r="M466" i="5"/>
  <c r="M805" i="5" s="1"/>
  <c r="N74" i="5"/>
  <c r="N393" i="5"/>
  <c r="N416" i="5" s="1"/>
  <c r="N19" i="7" s="1"/>
  <c r="M467" i="5"/>
  <c r="M806" i="5" s="1"/>
  <c r="N386" i="5"/>
  <c r="N409" i="5" s="1"/>
  <c r="N12" i="7" s="1"/>
  <c r="N67" i="5"/>
  <c r="M460" i="5"/>
  <c r="M799" i="5" s="1"/>
  <c r="N75" i="5"/>
  <c r="N394" i="5"/>
  <c r="N80" i="5"/>
  <c r="N399" i="5"/>
  <c r="N422" i="5" s="1"/>
  <c r="N25" i="7" s="1"/>
  <c r="M473" i="5"/>
  <c r="M812" i="5" s="1"/>
  <c r="V713" i="5"/>
  <c r="N425" i="5"/>
  <c r="N28" i="7" s="1"/>
  <c r="M476" i="5"/>
  <c r="M815" i="5" s="1"/>
  <c r="N83" i="5"/>
  <c r="N424" i="5"/>
  <c r="N27" i="7" s="1"/>
  <c r="M475" i="5"/>
  <c r="M814" i="5" s="1"/>
  <c r="N82" i="5"/>
  <c r="N451" i="5" s="1"/>
  <c r="N427" i="5"/>
  <c r="N30" i="7" s="1"/>
  <c r="N85" i="5"/>
  <c r="M478" i="5"/>
  <c r="M817" i="5" s="1"/>
  <c r="N426" i="5"/>
  <c r="N29" i="7" s="1"/>
  <c r="N84" i="5"/>
  <c r="M477" i="5"/>
  <c r="M816" i="5" s="1"/>
  <c r="N428" i="5"/>
  <c r="N31" i="7" s="1"/>
  <c r="M479" i="5"/>
  <c r="M818" i="5" s="1"/>
  <c r="N86" i="5"/>
  <c r="N423" i="5"/>
  <c r="N26" i="7" s="1"/>
  <c r="M474" i="5"/>
  <c r="M813" i="5" s="1"/>
  <c r="N81" i="5"/>
  <c r="N450" i="5" s="1"/>
  <c r="W115" i="5"/>
  <c r="W42" i="5"/>
  <c r="W41" i="5"/>
  <c r="W40" i="5"/>
  <c r="W93" i="5"/>
  <c r="W39" i="5"/>
  <c r="W38" i="5"/>
  <c r="W37" i="5"/>
  <c r="W36" i="5"/>
  <c r="W35" i="5"/>
  <c r="W34" i="5"/>
  <c r="W33" i="5"/>
  <c r="W32" i="5"/>
  <c r="W31" i="5"/>
  <c r="W30" i="5"/>
  <c r="W29" i="5"/>
  <c r="W28" i="5"/>
  <c r="W27" i="5"/>
  <c r="W26" i="5"/>
  <c r="W25" i="5"/>
  <c r="W24" i="5"/>
  <c r="W23" i="5"/>
  <c r="W64" i="5"/>
  <c r="W63" i="5"/>
  <c r="W62" i="5"/>
  <c r="W61" i="5"/>
  <c r="W60" i="5"/>
  <c r="W59" i="5"/>
  <c r="W58" i="5"/>
  <c r="W57" i="5"/>
  <c r="W56" i="5"/>
  <c r="W55" i="5"/>
  <c r="W54" i="5"/>
  <c r="W53" i="5"/>
  <c r="W52" i="5"/>
  <c r="W51" i="5"/>
  <c r="W50" i="5"/>
  <c r="W49" i="5"/>
  <c r="W48" i="5"/>
  <c r="W47" i="5"/>
  <c r="W46" i="5"/>
  <c r="W45" i="5"/>
  <c r="W15" i="5"/>
  <c r="W714" i="5" s="1"/>
  <c r="W14" i="5"/>
  <c r="W13" i="5"/>
  <c r="V16" i="5"/>
  <c r="V494" i="5"/>
  <c r="W137" i="5"/>
  <c r="W249" i="5"/>
  <c r="W269" i="5"/>
  <c r="W268" i="5"/>
  <c r="W267" i="5"/>
  <c r="W266" i="5"/>
  <c r="W265" i="5"/>
  <c r="W264" i="5"/>
  <c r="W263" i="5"/>
  <c r="W262" i="5"/>
  <c r="W261" i="5"/>
  <c r="W260" i="5"/>
  <c r="W259" i="5"/>
  <c r="W258" i="5"/>
  <c r="W257" i="5"/>
  <c r="W256" i="5"/>
  <c r="W255" i="5"/>
  <c r="W254" i="5"/>
  <c r="W253" i="5"/>
  <c r="W252" i="5"/>
  <c r="W251" i="5"/>
  <c r="W250" i="5"/>
  <c r="W157" i="5"/>
  <c r="W156" i="5"/>
  <c r="W155" i="5"/>
  <c r="W154" i="5"/>
  <c r="W153" i="5"/>
  <c r="W152" i="5"/>
  <c r="W151" i="5"/>
  <c r="W150" i="5"/>
  <c r="W149" i="5"/>
  <c r="W148" i="5"/>
  <c r="W147" i="5"/>
  <c r="W146" i="5"/>
  <c r="W145" i="5"/>
  <c r="W144" i="5"/>
  <c r="M210" i="5" s="1"/>
  <c r="W143" i="5"/>
  <c r="W142" i="5"/>
  <c r="W141" i="5"/>
  <c r="W140" i="5"/>
  <c r="W139" i="5"/>
  <c r="W138" i="5"/>
  <c r="X7" i="5"/>
  <c r="X363" i="5" s="1"/>
  <c r="N448" i="5" l="1"/>
  <c r="N453" i="5"/>
  <c r="N443" i="5"/>
  <c r="N446" i="5"/>
  <c r="N440" i="5"/>
  <c r="N447" i="5"/>
  <c r="N439" i="5"/>
  <c r="N452" i="5"/>
  <c r="N454" i="5"/>
  <c r="N449" i="5"/>
  <c r="N455" i="5"/>
  <c r="M324" i="5"/>
  <c r="M415" i="5" s="1"/>
  <c r="M18" i="7" s="1"/>
  <c r="N442" i="5"/>
  <c r="M442" i="5"/>
  <c r="O400" i="5"/>
  <c r="O404" i="5"/>
  <c r="O401" i="5"/>
  <c r="O405" i="5"/>
  <c r="O403" i="5"/>
  <c r="O402" i="5"/>
  <c r="M795" i="5"/>
  <c r="O399" i="5"/>
  <c r="O422" i="5" s="1"/>
  <c r="O25" i="7" s="1"/>
  <c r="O80" i="5"/>
  <c r="O449" i="5" s="1"/>
  <c r="N473" i="5"/>
  <c r="N812" i="5" s="1"/>
  <c r="O394" i="5"/>
  <c r="O75" i="5"/>
  <c r="O386" i="5"/>
  <c r="O67" i="5"/>
  <c r="N460" i="5"/>
  <c r="N799" i="5" s="1"/>
  <c r="O74" i="5"/>
  <c r="O393" i="5"/>
  <c r="N467" i="5"/>
  <c r="N806" i="5" s="1"/>
  <c r="O76" i="5"/>
  <c r="O387" i="5"/>
  <c r="O410" i="5" s="1"/>
  <c r="O13" i="7" s="1"/>
  <c r="O68" i="5"/>
  <c r="N461" i="5"/>
  <c r="N800" i="5" s="1"/>
  <c r="O391" i="5"/>
  <c r="O414" i="5" s="1"/>
  <c r="O17" i="7" s="1"/>
  <c r="O72" i="5"/>
  <c r="N465" i="5"/>
  <c r="N804" i="5" s="1"/>
  <c r="O388" i="5"/>
  <c r="O411" i="5" s="1"/>
  <c r="O14" i="7" s="1"/>
  <c r="O69" i="5"/>
  <c r="N462" i="5"/>
  <c r="N801" i="5" s="1"/>
  <c r="O73" i="5"/>
  <c r="O442" i="5" s="1"/>
  <c r="O392" i="5"/>
  <c r="O415" i="5" s="1"/>
  <c r="O18" i="7" s="1"/>
  <c r="N466" i="5"/>
  <c r="N805" i="5" s="1"/>
  <c r="O397" i="5"/>
  <c r="O420" i="5" s="1"/>
  <c r="O23" i="7" s="1"/>
  <c r="O78" i="5"/>
  <c r="O447" i="5" s="1"/>
  <c r="N471" i="5"/>
  <c r="N810" i="5" s="1"/>
  <c r="O389" i="5"/>
  <c r="O412" i="5" s="1"/>
  <c r="O15" i="7" s="1"/>
  <c r="O70" i="5"/>
  <c r="N463" i="5"/>
  <c r="N802" i="5" s="1"/>
  <c r="O398" i="5"/>
  <c r="O421" i="5" s="1"/>
  <c r="O24" i="7" s="1"/>
  <c r="O79" i="5"/>
  <c r="O448" i="5" s="1"/>
  <c r="N472" i="5"/>
  <c r="N811" i="5" s="1"/>
  <c r="O396" i="5"/>
  <c r="O419" i="5" s="1"/>
  <c r="O22" i="7" s="1"/>
  <c r="O77" i="5"/>
  <c r="N470" i="5"/>
  <c r="N809" i="5" s="1"/>
  <c r="O390" i="5"/>
  <c r="O413" i="5" s="1"/>
  <c r="O16" i="7" s="1"/>
  <c r="O71" i="5"/>
  <c r="O440" i="5" s="1"/>
  <c r="N464" i="5"/>
  <c r="N803" i="5" s="1"/>
  <c r="W713" i="5"/>
  <c r="O423" i="5"/>
  <c r="O26" i="7" s="1"/>
  <c r="O81" i="5"/>
  <c r="O450" i="5" s="1"/>
  <c r="N474" i="5"/>
  <c r="N813" i="5" s="1"/>
  <c r="O427" i="5"/>
  <c r="O30" i="7" s="1"/>
  <c r="N478" i="5"/>
  <c r="N817" i="5" s="1"/>
  <c r="O85" i="5"/>
  <c r="O424" i="5"/>
  <c r="O27" i="7" s="1"/>
  <c r="O82" i="5"/>
  <c r="O451" i="5" s="1"/>
  <c r="N475" i="5"/>
  <c r="N814" i="5" s="1"/>
  <c r="O428" i="5"/>
  <c r="O31" i="7" s="1"/>
  <c r="N479" i="5"/>
  <c r="N818" i="5" s="1"/>
  <c r="O86" i="5"/>
  <c r="O426" i="5"/>
  <c r="O29" i="7" s="1"/>
  <c r="O84" i="5"/>
  <c r="O453" i="5" s="1"/>
  <c r="N477" i="5"/>
  <c r="N816" i="5" s="1"/>
  <c r="O425" i="5"/>
  <c r="O28" i="7" s="1"/>
  <c r="N476" i="5"/>
  <c r="N815" i="5" s="1"/>
  <c r="O83" i="5"/>
  <c r="X93" i="5"/>
  <c r="X115" i="5"/>
  <c r="X42" i="5"/>
  <c r="X40" i="5"/>
  <c r="X41" i="5"/>
  <c r="X39" i="5"/>
  <c r="X38" i="5"/>
  <c r="X37" i="5"/>
  <c r="X36" i="5"/>
  <c r="X35" i="5"/>
  <c r="X34" i="5"/>
  <c r="X33" i="5"/>
  <c r="X32" i="5"/>
  <c r="X31" i="5"/>
  <c r="X30" i="5"/>
  <c r="X29" i="5"/>
  <c r="X28" i="5"/>
  <c r="X27" i="5"/>
  <c r="X25" i="5"/>
  <c r="X23" i="5"/>
  <c r="X64" i="5"/>
  <c r="X63" i="5"/>
  <c r="X62" i="5"/>
  <c r="X61" i="5"/>
  <c r="X60" i="5"/>
  <c r="X59" i="5"/>
  <c r="X58" i="5"/>
  <c r="X57" i="5"/>
  <c r="X56" i="5"/>
  <c r="X26" i="5"/>
  <c r="X24" i="5"/>
  <c r="X54" i="5"/>
  <c r="X52" i="5"/>
  <c r="X51" i="5"/>
  <c r="X50" i="5"/>
  <c r="X49" i="5"/>
  <c r="X48" i="5"/>
  <c r="X47" i="5"/>
  <c r="X46" i="5"/>
  <c r="X45" i="5"/>
  <c r="X55" i="5"/>
  <c r="X53" i="5"/>
  <c r="X15" i="5"/>
  <c r="X714" i="5" s="1"/>
  <c r="X14" i="5"/>
  <c r="X13" i="5"/>
  <c r="W16" i="5"/>
  <c r="W494" i="5"/>
  <c r="X137" i="5"/>
  <c r="X249" i="5"/>
  <c r="X269" i="5"/>
  <c r="X268" i="5"/>
  <c r="X267" i="5"/>
  <c r="X266" i="5"/>
  <c r="X265" i="5"/>
  <c r="X264" i="5"/>
  <c r="X263" i="5"/>
  <c r="X262" i="5"/>
  <c r="X261" i="5"/>
  <c r="X260" i="5"/>
  <c r="X259" i="5"/>
  <c r="J303" i="5" s="1"/>
  <c r="J349" i="5" s="1"/>
  <c r="X258" i="5"/>
  <c r="X257" i="5"/>
  <c r="X256" i="5"/>
  <c r="X255" i="5"/>
  <c r="X254" i="5"/>
  <c r="X253" i="5"/>
  <c r="X252" i="5"/>
  <c r="X251" i="5"/>
  <c r="X157" i="5"/>
  <c r="X156" i="5"/>
  <c r="X155" i="5"/>
  <c r="X154" i="5"/>
  <c r="X153" i="5"/>
  <c r="X152" i="5"/>
  <c r="X151" i="5"/>
  <c r="X150" i="5"/>
  <c r="X149" i="5"/>
  <c r="X148" i="5"/>
  <c r="X147" i="5"/>
  <c r="X146" i="5"/>
  <c r="X145" i="5"/>
  <c r="X250" i="5"/>
  <c r="P294" i="5" s="1"/>
  <c r="P340" i="5" s="1"/>
  <c r="X144" i="5"/>
  <c r="X143" i="5"/>
  <c r="X142" i="5"/>
  <c r="X141" i="5"/>
  <c r="X140" i="5"/>
  <c r="X139" i="5"/>
  <c r="X138" i="5"/>
  <c r="Y7" i="5"/>
  <c r="Y363" i="5" s="1"/>
  <c r="O441" i="5" l="1"/>
  <c r="O438" i="5"/>
  <c r="O437" i="5"/>
  <c r="O454" i="5"/>
  <c r="O446" i="5"/>
  <c r="O439" i="5"/>
  <c r="O443" i="5"/>
  <c r="O452" i="5"/>
  <c r="O455" i="5"/>
  <c r="N795" i="5"/>
  <c r="P402" i="5"/>
  <c r="P425" i="5" s="1"/>
  <c r="P28" i="7" s="1"/>
  <c r="P403" i="5"/>
  <c r="P405" i="5"/>
  <c r="P428" i="5" s="1"/>
  <c r="P31" i="7" s="1"/>
  <c r="P401" i="5"/>
  <c r="P404" i="5"/>
  <c r="P400" i="5"/>
  <c r="K395" i="5"/>
  <c r="P396" i="5"/>
  <c r="P419" i="5" s="1"/>
  <c r="P22" i="7" s="1"/>
  <c r="P77" i="5"/>
  <c r="O470" i="5"/>
  <c r="O809" i="5" s="1"/>
  <c r="P389" i="5"/>
  <c r="P412" i="5" s="1"/>
  <c r="P15" i="7" s="1"/>
  <c r="P70" i="5"/>
  <c r="P439" i="5" s="1"/>
  <c r="O463" i="5"/>
  <c r="O802" i="5" s="1"/>
  <c r="P391" i="5"/>
  <c r="P414" i="5" s="1"/>
  <c r="P17" i="7" s="1"/>
  <c r="P72" i="5"/>
  <c r="O465" i="5"/>
  <c r="O804" i="5" s="1"/>
  <c r="P399" i="5"/>
  <c r="P422" i="5" s="1"/>
  <c r="P25" i="7" s="1"/>
  <c r="P80" i="5"/>
  <c r="O473" i="5"/>
  <c r="O812" i="5" s="1"/>
  <c r="P390" i="5"/>
  <c r="P413" i="5" s="1"/>
  <c r="P16" i="7" s="1"/>
  <c r="P71" i="5"/>
  <c r="O464" i="5"/>
  <c r="O803" i="5" s="1"/>
  <c r="P398" i="5"/>
  <c r="P421" i="5" s="1"/>
  <c r="P24" i="7" s="1"/>
  <c r="P79" i="5"/>
  <c r="O472" i="5"/>
  <c r="O811" i="5" s="1"/>
  <c r="P397" i="5"/>
  <c r="P78" i="5"/>
  <c r="O471" i="5"/>
  <c r="O810" i="5" s="1"/>
  <c r="P392" i="5"/>
  <c r="P73" i="5"/>
  <c r="P442" i="5" s="1"/>
  <c r="O466" i="5"/>
  <c r="O805" i="5" s="1"/>
  <c r="P388" i="5"/>
  <c r="P411" i="5" s="1"/>
  <c r="P14" i="7" s="1"/>
  <c r="P69" i="5"/>
  <c r="O462" i="5"/>
  <c r="O801" i="5" s="1"/>
  <c r="P387" i="5"/>
  <c r="P410" i="5" s="1"/>
  <c r="P13" i="7" s="1"/>
  <c r="P68" i="5"/>
  <c r="P437" i="5" s="1"/>
  <c r="O461" i="5"/>
  <c r="O800" i="5" s="1"/>
  <c r="P76" i="5"/>
  <c r="P393" i="5"/>
  <c r="P74" i="5"/>
  <c r="P443" i="5" s="1"/>
  <c r="P386" i="5"/>
  <c r="P409" i="5" s="1"/>
  <c r="P12" i="7" s="1"/>
  <c r="P67" i="5"/>
  <c r="O460" i="5"/>
  <c r="O799" i="5" s="1"/>
  <c r="P394" i="5"/>
  <c r="P75" i="5"/>
  <c r="J708" i="5"/>
  <c r="J45" i="7" s="1"/>
  <c r="X713" i="5"/>
  <c r="O476" i="5"/>
  <c r="O815" i="5" s="1"/>
  <c r="P83" i="5"/>
  <c r="P452" i="5" s="1"/>
  <c r="O477" i="5"/>
  <c r="O816" i="5" s="1"/>
  <c r="P426" i="5"/>
  <c r="P29" i="7" s="1"/>
  <c r="P84" i="5"/>
  <c r="O479" i="5"/>
  <c r="O818" i="5" s="1"/>
  <c r="P86" i="5"/>
  <c r="O475" i="5"/>
  <c r="O814" i="5" s="1"/>
  <c r="P424" i="5"/>
  <c r="P27" i="7" s="1"/>
  <c r="P82" i="5"/>
  <c r="O478" i="5"/>
  <c r="O817" i="5" s="1"/>
  <c r="P427" i="5"/>
  <c r="P30" i="7" s="1"/>
  <c r="P85" i="5"/>
  <c r="O474" i="5"/>
  <c r="O813" i="5" s="1"/>
  <c r="P423" i="5"/>
  <c r="P26" i="7" s="1"/>
  <c r="P81" i="5"/>
  <c r="Y115" i="5"/>
  <c r="Y42" i="5"/>
  <c r="Y41" i="5"/>
  <c r="Y40" i="5"/>
  <c r="Y93" i="5"/>
  <c r="Y39" i="5"/>
  <c r="Y38" i="5"/>
  <c r="Y37" i="5"/>
  <c r="Y36" i="5"/>
  <c r="Y35" i="5"/>
  <c r="Y34" i="5"/>
  <c r="Y33" i="5"/>
  <c r="Y32" i="5"/>
  <c r="Y31" i="5"/>
  <c r="Y30" i="5"/>
  <c r="Y29" i="5"/>
  <c r="Y28" i="5"/>
  <c r="Y27" i="5"/>
  <c r="Y26" i="5"/>
  <c r="Y25" i="5"/>
  <c r="Y24" i="5"/>
  <c r="Y23" i="5"/>
  <c r="Y64" i="5"/>
  <c r="Y63" i="5"/>
  <c r="Y62" i="5"/>
  <c r="Y61" i="5"/>
  <c r="Y60" i="5"/>
  <c r="Y59" i="5"/>
  <c r="Y58" i="5"/>
  <c r="Y57" i="5"/>
  <c r="Y56" i="5"/>
  <c r="Y55" i="5"/>
  <c r="Y54" i="5"/>
  <c r="Y53" i="5"/>
  <c r="Y52" i="5"/>
  <c r="Y51" i="5"/>
  <c r="Y50" i="5"/>
  <c r="Y49" i="5"/>
  <c r="Y48" i="5"/>
  <c r="Y47" i="5"/>
  <c r="Y46" i="5"/>
  <c r="Y45" i="5"/>
  <c r="Y15" i="5"/>
  <c r="Y714" i="5" s="1"/>
  <c r="Y14" i="5"/>
  <c r="Y13" i="5"/>
  <c r="X16" i="5"/>
  <c r="X494" i="5"/>
  <c r="Y137" i="5"/>
  <c r="Y249" i="5"/>
  <c r="Y269" i="5"/>
  <c r="Y268" i="5"/>
  <c r="Y267" i="5"/>
  <c r="Y266" i="5"/>
  <c r="Y265" i="5"/>
  <c r="Y264" i="5"/>
  <c r="Y263" i="5"/>
  <c r="Y262" i="5"/>
  <c r="Y261" i="5"/>
  <c r="Y260" i="5"/>
  <c r="Y259" i="5"/>
  <c r="K303" i="5" s="1"/>
  <c r="K349" i="5" s="1"/>
  <c r="Y258" i="5"/>
  <c r="Y257" i="5"/>
  <c r="Y256" i="5"/>
  <c r="Y255" i="5"/>
  <c r="Y254" i="5"/>
  <c r="Y253" i="5"/>
  <c r="Y252" i="5"/>
  <c r="Y251" i="5"/>
  <c r="Y250" i="5"/>
  <c r="Y157" i="5"/>
  <c r="Y156" i="5"/>
  <c r="Y155" i="5"/>
  <c r="Y154" i="5"/>
  <c r="Y153" i="5"/>
  <c r="Y152" i="5"/>
  <c r="Y151" i="5"/>
  <c r="Y150" i="5"/>
  <c r="Y149" i="5"/>
  <c r="Y148" i="5"/>
  <c r="Y147" i="5"/>
  <c r="Y146" i="5"/>
  <c r="Y145" i="5"/>
  <c r="Y144" i="5"/>
  <c r="Y143" i="5"/>
  <c r="Y142" i="5"/>
  <c r="Y141" i="5"/>
  <c r="Y140" i="5"/>
  <c r="Y139" i="5"/>
  <c r="Y138" i="5"/>
  <c r="Z7" i="5"/>
  <c r="Z363" i="5" s="1"/>
  <c r="P447" i="5" l="1"/>
  <c r="P440" i="5"/>
  <c r="P454" i="5"/>
  <c r="P455" i="5"/>
  <c r="P449" i="5"/>
  <c r="P438" i="5"/>
  <c r="P448" i="5"/>
  <c r="P450" i="5"/>
  <c r="P451" i="5"/>
  <c r="P453" i="5"/>
  <c r="P441" i="5"/>
  <c r="P446" i="5"/>
  <c r="Q404" i="5"/>
  <c r="Q400" i="5"/>
  <c r="Q401" i="5"/>
  <c r="Q424" i="5" s="1"/>
  <c r="Q27" i="7" s="1"/>
  <c r="Q405" i="5"/>
  <c r="Q403" i="5"/>
  <c r="Q402" i="5"/>
  <c r="K35" i="7"/>
  <c r="J35" i="7"/>
  <c r="Q386" i="5"/>
  <c r="Q67" i="5"/>
  <c r="P460" i="5"/>
  <c r="P799" i="5" s="1"/>
  <c r="Q393" i="5"/>
  <c r="Q416" i="5" s="1"/>
  <c r="Q19" i="7" s="1"/>
  <c r="Q74" i="5"/>
  <c r="Q76" i="5"/>
  <c r="Q388" i="5"/>
  <c r="Q411" i="5" s="1"/>
  <c r="Q14" i="7" s="1"/>
  <c r="Q69" i="5"/>
  <c r="Q438" i="5" s="1"/>
  <c r="P462" i="5"/>
  <c r="P801" i="5" s="1"/>
  <c r="Q397" i="5"/>
  <c r="Q78" i="5"/>
  <c r="P471" i="5"/>
  <c r="P810" i="5" s="1"/>
  <c r="Q390" i="5"/>
  <c r="Q413" i="5" s="1"/>
  <c r="Q16" i="7" s="1"/>
  <c r="Q71" i="5"/>
  <c r="Q440" i="5" s="1"/>
  <c r="P464" i="5"/>
  <c r="P803" i="5" s="1"/>
  <c r="Q391" i="5"/>
  <c r="Q414" i="5" s="1"/>
  <c r="Q17" i="7" s="1"/>
  <c r="Q72" i="5"/>
  <c r="P465" i="5"/>
  <c r="P804" i="5" s="1"/>
  <c r="Q396" i="5"/>
  <c r="Q419" i="5" s="1"/>
  <c r="Q22" i="7" s="1"/>
  <c r="Q77" i="5"/>
  <c r="Q446" i="5" s="1"/>
  <c r="P470" i="5"/>
  <c r="P809" i="5" s="1"/>
  <c r="Q394" i="5"/>
  <c r="Q417" i="5" s="1"/>
  <c r="Q20" i="7" s="1"/>
  <c r="Q75" i="5"/>
  <c r="Q387" i="5"/>
  <c r="Q410" i="5" s="1"/>
  <c r="Q13" i="7" s="1"/>
  <c r="Q68" i="5"/>
  <c r="P461" i="5"/>
  <c r="P800" i="5" s="1"/>
  <c r="Q392" i="5"/>
  <c r="Q415" i="5" s="1"/>
  <c r="Q18" i="7" s="1"/>
  <c r="Q73" i="5"/>
  <c r="Q442" i="5" s="1"/>
  <c r="P466" i="5"/>
  <c r="P805" i="5" s="1"/>
  <c r="Q398" i="5"/>
  <c r="Q421" i="5" s="1"/>
  <c r="Q24" i="7" s="1"/>
  <c r="Q79" i="5"/>
  <c r="P472" i="5"/>
  <c r="P811" i="5" s="1"/>
  <c r="Q399" i="5"/>
  <c r="Q422" i="5" s="1"/>
  <c r="Q25" i="7" s="1"/>
  <c r="Q80" i="5"/>
  <c r="Q449" i="5" s="1"/>
  <c r="P473" i="5"/>
  <c r="P812" i="5" s="1"/>
  <c r="Q389" i="5"/>
  <c r="Q412" i="5" s="1"/>
  <c r="Q15" i="7" s="1"/>
  <c r="Q70" i="5"/>
  <c r="P463" i="5"/>
  <c r="P802" i="5" s="1"/>
  <c r="K708" i="5"/>
  <c r="K45" i="7" s="1"/>
  <c r="Y713" i="5"/>
  <c r="P474" i="5"/>
  <c r="P813" i="5" s="1"/>
  <c r="Q423" i="5"/>
  <c r="Q26" i="7" s="1"/>
  <c r="Q81" i="5"/>
  <c r="P475" i="5"/>
  <c r="P814" i="5" s="1"/>
  <c r="Q82" i="5"/>
  <c r="P479" i="5"/>
  <c r="P818" i="5" s="1"/>
  <c r="Q86" i="5"/>
  <c r="Q428" i="5"/>
  <c r="Q31" i="7" s="1"/>
  <c r="P477" i="5"/>
  <c r="P816" i="5" s="1"/>
  <c r="Q426" i="5"/>
  <c r="Q29" i="7" s="1"/>
  <c r="Q84" i="5"/>
  <c r="P476" i="5"/>
  <c r="P815" i="5" s="1"/>
  <c r="Q83" i="5"/>
  <c r="Q425" i="5"/>
  <c r="Q28" i="7" s="1"/>
  <c r="P478" i="5"/>
  <c r="P817" i="5" s="1"/>
  <c r="Q427" i="5"/>
  <c r="Q30" i="7" s="1"/>
  <c r="Q85" i="5"/>
  <c r="O417" i="5"/>
  <c r="O20" i="7" s="1"/>
  <c r="Z93" i="5"/>
  <c r="Z115" i="5"/>
  <c r="Z42" i="5"/>
  <c r="Z41" i="5"/>
  <c r="Z40" i="5"/>
  <c r="Z39" i="5"/>
  <c r="Z38" i="5"/>
  <c r="Z37" i="5"/>
  <c r="Z36" i="5"/>
  <c r="Z35" i="5"/>
  <c r="Z34" i="5"/>
  <c r="Z33" i="5"/>
  <c r="Z32" i="5"/>
  <c r="Z31" i="5"/>
  <c r="Z30" i="5"/>
  <c r="Z29" i="5"/>
  <c r="Z28" i="5"/>
  <c r="Z26" i="5"/>
  <c r="Z24" i="5"/>
  <c r="Z23" i="5"/>
  <c r="Z64" i="5"/>
  <c r="Z63" i="5"/>
  <c r="Z62" i="5"/>
  <c r="Z61" i="5"/>
  <c r="Z60" i="5"/>
  <c r="Z59" i="5"/>
  <c r="Z58" i="5"/>
  <c r="Z57" i="5"/>
  <c r="Z56" i="5"/>
  <c r="Z27" i="5"/>
  <c r="Z25" i="5"/>
  <c r="Z55" i="5"/>
  <c r="Z53" i="5"/>
  <c r="Z51" i="5"/>
  <c r="Z50" i="5"/>
  <c r="Z49" i="5"/>
  <c r="Z48" i="5"/>
  <c r="Z47" i="5"/>
  <c r="Z46" i="5"/>
  <c r="Z45" i="5"/>
  <c r="Z54" i="5"/>
  <c r="Z52" i="5"/>
  <c r="Z15" i="5"/>
  <c r="Z714" i="5" s="1"/>
  <c r="Z14" i="5"/>
  <c r="Z13" i="5"/>
  <c r="Y16" i="5"/>
  <c r="Y494" i="5"/>
  <c r="Z137" i="5"/>
  <c r="Z249" i="5"/>
  <c r="Z269" i="5"/>
  <c r="Z268" i="5"/>
  <c r="Z267" i="5"/>
  <c r="Z266" i="5"/>
  <c r="Z265" i="5"/>
  <c r="Z264" i="5"/>
  <c r="Z263" i="5"/>
  <c r="Z262" i="5"/>
  <c r="Z261" i="5"/>
  <c r="Z260" i="5"/>
  <c r="Z259" i="5"/>
  <c r="Z258" i="5"/>
  <c r="Z257" i="5"/>
  <c r="Z256" i="5"/>
  <c r="P300" i="5" s="1"/>
  <c r="P346" i="5" s="1"/>
  <c r="P415" i="5" s="1"/>
  <c r="P18" i="7" s="1"/>
  <c r="Z255" i="5"/>
  <c r="Z254" i="5"/>
  <c r="Z253" i="5"/>
  <c r="Z252" i="5"/>
  <c r="Z251" i="5"/>
  <c r="Z157" i="5"/>
  <c r="Z156" i="5"/>
  <c r="Z155" i="5"/>
  <c r="Z154" i="5"/>
  <c r="Z153" i="5"/>
  <c r="Z152" i="5"/>
  <c r="Z151" i="5"/>
  <c r="Z150" i="5"/>
  <c r="Z149" i="5"/>
  <c r="Z148" i="5"/>
  <c r="Z147" i="5"/>
  <c r="Z146" i="5"/>
  <c r="Z145" i="5"/>
  <c r="Z250" i="5"/>
  <c r="Z144" i="5"/>
  <c r="Z143" i="5"/>
  <c r="Z142" i="5"/>
  <c r="Z141" i="5"/>
  <c r="Z140" i="5"/>
  <c r="Z139" i="5"/>
  <c r="Z138" i="5"/>
  <c r="AA7" i="5"/>
  <c r="AA363" i="5" s="1"/>
  <c r="Q443" i="5" l="1"/>
  <c r="Q451" i="5"/>
  <c r="Q455" i="5"/>
  <c r="Q439" i="5"/>
  <c r="Q448" i="5"/>
  <c r="Q437" i="5"/>
  <c r="Q452" i="5"/>
  <c r="Q450" i="5"/>
  <c r="Q441" i="5"/>
  <c r="Q447" i="5"/>
  <c r="Q453" i="5"/>
  <c r="Q454" i="5"/>
  <c r="R401" i="5"/>
  <c r="R400" i="5"/>
  <c r="R423" i="5" s="1"/>
  <c r="R26" i="7" s="1"/>
  <c r="R404" i="5"/>
  <c r="R427" i="5" s="1"/>
  <c r="R30" i="7" s="1"/>
  <c r="R402" i="5"/>
  <c r="R425" i="5" s="1"/>
  <c r="R28" i="7" s="1"/>
  <c r="R403" i="5"/>
  <c r="R426" i="5" s="1"/>
  <c r="R29" i="7" s="1"/>
  <c r="R405" i="5"/>
  <c r="R428" i="5" s="1"/>
  <c r="R31" i="7" s="1"/>
  <c r="R389" i="5"/>
  <c r="R412" i="5" s="1"/>
  <c r="R15" i="7" s="1"/>
  <c r="Q463" i="5"/>
  <c r="Q802" i="5" s="1"/>
  <c r="R70" i="5"/>
  <c r="R439" i="5" s="1"/>
  <c r="R398" i="5"/>
  <c r="R421" i="5" s="1"/>
  <c r="R24" i="7" s="1"/>
  <c r="Q472" i="5"/>
  <c r="Q811" i="5" s="1"/>
  <c r="R79" i="5"/>
  <c r="R448" i="5" s="1"/>
  <c r="R387" i="5"/>
  <c r="R410" i="5" s="1"/>
  <c r="R13" i="7" s="1"/>
  <c r="R68" i="5"/>
  <c r="R437" i="5" s="1"/>
  <c r="Q461" i="5"/>
  <c r="Q800" i="5" s="1"/>
  <c r="R394" i="5"/>
  <c r="R417" i="5" s="1"/>
  <c r="R20" i="7" s="1"/>
  <c r="R75" i="5"/>
  <c r="R468" i="5" s="1"/>
  <c r="R391" i="5"/>
  <c r="R414" i="5" s="1"/>
  <c r="R17" i="7" s="1"/>
  <c r="Q465" i="5"/>
  <c r="Q804" i="5" s="1"/>
  <c r="R72" i="5"/>
  <c r="R441" i="5" s="1"/>
  <c r="R397" i="5"/>
  <c r="R420" i="5" s="1"/>
  <c r="R23" i="7" s="1"/>
  <c r="Q471" i="5"/>
  <c r="Q810" i="5" s="1"/>
  <c r="R78" i="5"/>
  <c r="R447" i="5" s="1"/>
  <c r="R386" i="5"/>
  <c r="R409" i="5" s="1"/>
  <c r="R12" i="7" s="1"/>
  <c r="R67" i="5"/>
  <c r="R460" i="5" s="1"/>
  <c r="R799" i="5" s="1"/>
  <c r="R399" i="5"/>
  <c r="R422" i="5" s="1"/>
  <c r="R25" i="7" s="1"/>
  <c r="Q473" i="5"/>
  <c r="Q812" i="5" s="1"/>
  <c r="R80" i="5"/>
  <c r="R449" i="5" s="1"/>
  <c r="R392" i="5"/>
  <c r="R415" i="5" s="1"/>
  <c r="R18" i="7" s="1"/>
  <c r="R73" i="5"/>
  <c r="R442" i="5" s="1"/>
  <c r="Q466" i="5"/>
  <c r="Q805" i="5" s="1"/>
  <c r="R396" i="5"/>
  <c r="R419" i="5" s="1"/>
  <c r="R22" i="7" s="1"/>
  <c r="Q470" i="5"/>
  <c r="Q809" i="5" s="1"/>
  <c r="R77" i="5"/>
  <c r="R446" i="5" s="1"/>
  <c r="R390" i="5"/>
  <c r="R413" i="5" s="1"/>
  <c r="R16" i="7" s="1"/>
  <c r="Q464" i="5"/>
  <c r="Q803" i="5" s="1"/>
  <c r="R71" i="5"/>
  <c r="R440" i="5" s="1"/>
  <c r="R388" i="5"/>
  <c r="R411" i="5" s="1"/>
  <c r="R14" i="7" s="1"/>
  <c r="R69" i="5"/>
  <c r="R438" i="5" s="1"/>
  <c r="Q462" i="5"/>
  <c r="Q801" i="5" s="1"/>
  <c r="R76" i="5"/>
  <c r="R393" i="5"/>
  <c r="R416" i="5" s="1"/>
  <c r="R19" i="7" s="1"/>
  <c r="R74" i="5"/>
  <c r="R443" i="5" s="1"/>
  <c r="P416" i="5"/>
  <c r="P19" i="7" s="1"/>
  <c r="N417" i="5"/>
  <c r="N20" i="7" s="1"/>
  <c r="Z713" i="5"/>
  <c r="Q409" i="5"/>
  <c r="Q12" i="7" s="1"/>
  <c r="Q478" i="5"/>
  <c r="Q817" i="5" s="1"/>
  <c r="R85" i="5"/>
  <c r="R454" i="5" s="1"/>
  <c r="Q476" i="5"/>
  <c r="Q815" i="5" s="1"/>
  <c r="R83" i="5"/>
  <c r="R452" i="5" s="1"/>
  <c r="Q477" i="5"/>
  <c r="Q816" i="5" s="1"/>
  <c r="R84" i="5"/>
  <c r="R453" i="5" s="1"/>
  <c r="Q479" i="5"/>
  <c r="Q818" i="5" s="1"/>
  <c r="R86" i="5"/>
  <c r="R455" i="5" s="1"/>
  <c r="Q475" i="5"/>
  <c r="Q814" i="5" s="1"/>
  <c r="R82" i="5"/>
  <c r="R451" i="5" s="1"/>
  <c r="R424" i="5"/>
  <c r="R27" i="7" s="1"/>
  <c r="Q474" i="5"/>
  <c r="Q813" i="5" s="1"/>
  <c r="R81" i="5"/>
  <c r="R450" i="5" s="1"/>
  <c r="F469" i="5"/>
  <c r="I469" i="5"/>
  <c r="P467" i="5"/>
  <c r="P806" i="5" s="1"/>
  <c r="P795" i="5" s="1"/>
  <c r="P468" i="5"/>
  <c r="P807" i="5" s="1"/>
  <c r="P797" i="5" s="1"/>
  <c r="E469" i="5"/>
  <c r="G469" i="5"/>
  <c r="H469" i="5"/>
  <c r="J469" i="5"/>
  <c r="K469" i="5"/>
  <c r="M468" i="5"/>
  <c r="M807" i="5" s="1"/>
  <c r="M797" i="5" s="1"/>
  <c r="N468" i="5"/>
  <c r="N807" i="5" s="1"/>
  <c r="N797" i="5" s="1"/>
  <c r="O468" i="5"/>
  <c r="O807" i="5" s="1"/>
  <c r="O797" i="5" s="1"/>
  <c r="O467" i="5"/>
  <c r="O806" i="5" s="1"/>
  <c r="O795" i="5" s="1"/>
  <c r="Q468" i="5"/>
  <c r="Q807" i="5" s="1"/>
  <c r="Q467" i="5"/>
  <c r="Q806" i="5" s="1"/>
  <c r="Q460" i="5"/>
  <c r="Q799" i="5" s="1"/>
  <c r="M212" i="5"/>
  <c r="P302" i="5"/>
  <c r="O301" i="5"/>
  <c r="AA115" i="5"/>
  <c r="AA42" i="5"/>
  <c r="AA41" i="5"/>
  <c r="AA40" i="5"/>
  <c r="AA93" i="5"/>
  <c r="L469" i="5" s="1"/>
  <c r="AA39" i="5"/>
  <c r="AA38" i="5"/>
  <c r="AA37" i="5"/>
  <c r="AA36" i="5"/>
  <c r="AA35" i="5"/>
  <c r="AA34" i="5"/>
  <c r="AA33" i="5"/>
  <c r="AA32" i="5"/>
  <c r="AA31" i="5"/>
  <c r="AA30" i="5"/>
  <c r="AA29" i="5"/>
  <c r="AA28" i="5"/>
  <c r="AA27" i="5"/>
  <c r="AA26" i="5"/>
  <c r="AA25" i="5"/>
  <c r="AA24" i="5"/>
  <c r="AA23" i="5"/>
  <c r="AA64" i="5"/>
  <c r="AA63" i="5"/>
  <c r="AA62" i="5"/>
  <c r="AA61" i="5"/>
  <c r="AA60" i="5"/>
  <c r="AA59" i="5"/>
  <c r="AA58" i="5"/>
  <c r="AA57" i="5"/>
  <c r="AA56" i="5"/>
  <c r="AA55" i="5"/>
  <c r="AA54" i="5"/>
  <c r="AA53" i="5"/>
  <c r="AA52" i="5"/>
  <c r="AA51" i="5"/>
  <c r="AA50" i="5"/>
  <c r="AA49" i="5"/>
  <c r="AA48" i="5"/>
  <c r="AA47" i="5"/>
  <c r="AA46" i="5"/>
  <c r="AA45" i="5"/>
  <c r="AA15" i="5"/>
  <c r="AA714" i="5" s="1"/>
  <c r="AA14" i="5"/>
  <c r="AA13" i="5"/>
  <c r="Z16" i="5"/>
  <c r="Z494" i="5"/>
  <c r="AA137" i="5"/>
  <c r="AA249" i="5"/>
  <c r="AA269" i="5"/>
  <c r="AA268" i="5"/>
  <c r="AA267" i="5"/>
  <c r="AA266" i="5"/>
  <c r="AA265" i="5"/>
  <c r="AA264" i="5"/>
  <c r="AA263" i="5"/>
  <c r="AA262" i="5"/>
  <c r="AA261" i="5"/>
  <c r="AA260" i="5"/>
  <c r="AA259" i="5"/>
  <c r="M303" i="5" s="1"/>
  <c r="M349" i="5" s="1"/>
  <c r="AA258" i="5"/>
  <c r="AA257" i="5"/>
  <c r="AA256" i="5"/>
  <c r="AA255" i="5"/>
  <c r="AA254" i="5"/>
  <c r="AA253" i="5"/>
  <c r="AA252" i="5"/>
  <c r="AA251" i="5"/>
  <c r="AA250" i="5"/>
  <c r="AA157" i="5"/>
  <c r="AA156" i="5"/>
  <c r="AA155" i="5"/>
  <c r="AA154" i="5"/>
  <c r="AA153" i="5"/>
  <c r="AA152" i="5"/>
  <c r="AA151" i="5"/>
  <c r="AA150" i="5"/>
  <c r="AA149" i="5"/>
  <c r="AA148" i="5"/>
  <c r="AA147" i="5"/>
  <c r="AA146" i="5"/>
  <c r="AA145" i="5"/>
  <c r="AA144" i="5"/>
  <c r="AA143" i="5"/>
  <c r="AA142" i="5"/>
  <c r="AA141" i="5"/>
  <c r="AA140" i="5"/>
  <c r="AA139" i="5"/>
  <c r="AA138" i="5"/>
  <c r="AB7" i="5"/>
  <c r="AB363" i="5" s="1"/>
  <c r="O444" i="5" l="1"/>
  <c r="Q444" i="5"/>
  <c r="M444" i="5"/>
  <c r="R444" i="5"/>
  <c r="P444" i="5"/>
  <c r="N444" i="5"/>
  <c r="Q797" i="5"/>
  <c r="L711" i="5"/>
  <c r="L808" i="5"/>
  <c r="L796" i="5" s="1"/>
  <c r="K711" i="5"/>
  <c r="K808" i="5"/>
  <c r="K796" i="5" s="1"/>
  <c r="H711" i="5"/>
  <c r="H808" i="5"/>
  <c r="H796" i="5" s="1"/>
  <c r="E711" i="5"/>
  <c r="E808" i="5"/>
  <c r="E796" i="5" s="1"/>
  <c r="F711" i="5"/>
  <c r="F808" i="5"/>
  <c r="F796" i="5" s="1"/>
  <c r="S405" i="5"/>
  <c r="S428" i="5" s="1"/>
  <c r="S403" i="5"/>
  <c r="S402" i="5"/>
  <c r="S425" i="5" s="1"/>
  <c r="S404" i="5"/>
  <c r="S427" i="5" s="1"/>
  <c r="Q795" i="5"/>
  <c r="J711" i="5"/>
  <c r="J808" i="5"/>
  <c r="J796" i="5" s="1"/>
  <c r="G711" i="5"/>
  <c r="G808" i="5"/>
  <c r="G796" i="5" s="1"/>
  <c r="I711" i="5"/>
  <c r="I808" i="5"/>
  <c r="I796" i="5" s="1"/>
  <c r="S400" i="5"/>
  <c r="S401" i="5"/>
  <c r="R467" i="5"/>
  <c r="R806" i="5" s="1"/>
  <c r="R807" i="5"/>
  <c r="H36" i="7"/>
  <c r="I36" i="7"/>
  <c r="M35" i="7"/>
  <c r="K36" i="7"/>
  <c r="N395" i="5"/>
  <c r="S393" i="5"/>
  <c r="S416" i="5" s="1"/>
  <c r="S74" i="5"/>
  <c r="S395" i="5"/>
  <c r="S418" i="5" s="1"/>
  <c r="S76" i="5"/>
  <c r="S396" i="5"/>
  <c r="S419" i="5" s="1"/>
  <c r="R470" i="5"/>
  <c r="R809" i="5" s="1"/>
  <c r="S77" i="5"/>
  <c r="S392" i="5"/>
  <c r="S415" i="5" s="1"/>
  <c r="R466" i="5"/>
  <c r="R805" i="5" s="1"/>
  <c r="S73" i="5"/>
  <c r="S399" i="5"/>
  <c r="S422" i="5" s="1"/>
  <c r="R473" i="5"/>
  <c r="R812" i="5" s="1"/>
  <c r="S80" i="5"/>
  <c r="S391" i="5"/>
  <c r="S414" i="5" s="1"/>
  <c r="R465" i="5"/>
  <c r="R804" i="5" s="1"/>
  <c r="S72" i="5"/>
  <c r="S387" i="5"/>
  <c r="S410" i="5" s="1"/>
  <c r="R461" i="5"/>
  <c r="R800" i="5" s="1"/>
  <c r="S68" i="5"/>
  <c r="S398" i="5"/>
  <c r="S421" i="5" s="1"/>
  <c r="R472" i="5"/>
  <c r="R811" i="5" s="1"/>
  <c r="S79" i="5"/>
  <c r="S388" i="5"/>
  <c r="S411" i="5" s="1"/>
  <c r="R462" i="5"/>
  <c r="R801" i="5" s="1"/>
  <c r="S69" i="5"/>
  <c r="S390" i="5"/>
  <c r="S413" i="5" s="1"/>
  <c r="R464" i="5"/>
  <c r="R803" i="5" s="1"/>
  <c r="S71" i="5"/>
  <c r="S386" i="5"/>
  <c r="S409" i="5" s="1"/>
  <c r="S67" i="5"/>
  <c r="S397" i="5"/>
  <c r="S420" i="5" s="1"/>
  <c r="R471" i="5"/>
  <c r="R810" i="5" s="1"/>
  <c r="S78" i="5"/>
  <c r="S394" i="5"/>
  <c r="S417" i="5" s="1"/>
  <c r="S75" i="5"/>
  <c r="S389" i="5"/>
  <c r="S412" i="5" s="1"/>
  <c r="S70" i="5"/>
  <c r="R463" i="5"/>
  <c r="R802" i="5" s="1"/>
  <c r="AA713" i="5"/>
  <c r="R474" i="5"/>
  <c r="R813" i="5" s="1"/>
  <c r="S81" i="5"/>
  <c r="T400" i="5" s="1"/>
  <c r="S424" i="5"/>
  <c r="S82" i="5"/>
  <c r="T401" i="5" s="1"/>
  <c r="R475" i="5"/>
  <c r="R814" i="5" s="1"/>
  <c r="R479" i="5"/>
  <c r="R818" i="5" s="1"/>
  <c r="S86" i="5"/>
  <c r="T405" i="5" s="1"/>
  <c r="S426" i="5"/>
  <c r="S84" i="5"/>
  <c r="T403" i="5" s="1"/>
  <c r="R477" i="5"/>
  <c r="R816" i="5" s="1"/>
  <c r="S83" i="5"/>
  <c r="T402" i="5" s="1"/>
  <c r="R476" i="5"/>
  <c r="R815" i="5" s="1"/>
  <c r="R478" i="5"/>
  <c r="R817" i="5" s="1"/>
  <c r="S85" i="5"/>
  <c r="T404" i="5" s="1"/>
  <c r="M326" i="5"/>
  <c r="O347" i="5"/>
  <c r="P348" i="5"/>
  <c r="AB93" i="5"/>
  <c r="AB115" i="5"/>
  <c r="AB42" i="5"/>
  <c r="AB40" i="5"/>
  <c r="AB41" i="5"/>
  <c r="AB39" i="5"/>
  <c r="AB38" i="5"/>
  <c r="AB37" i="5"/>
  <c r="AB36" i="5"/>
  <c r="AB35" i="5"/>
  <c r="AB34" i="5"/>
  <c r="AB33" i="5"/>
  <c r="AB32" i="5"/>
  <c r="AB31" i="5"/>
  <c r="AB30" i="5"/>
  <c r="AB29" i="5"/>
  <c r="AB28" i="5"/>
  <c r="AB27" i="5"/>
  <c r="AB25" i="5"/>
  <c r="AB23" i="5"/>
  <c r="AB64" i="5"/>
  <c r="AB63" i="5"/>
  <c r="AB62" i="5"/>
  <c r="AB61" i="5"/>
  <c r="AB60" i="5"/>
  <c r="AB59" i="5"/>
  <c r="AB58" i="5"/>
  <c r="AB57" i="5"/>
  <c r="AB56" i="5"/>
  <c r="AB26" i="5"/>
  <c r="AB24" i="5"/>
  <c r="AB54" i="5"/>
  <c r="AB52" i="5"/>
  <c r="AB51" i="5"/>
  <c r="AB50" i="5"/>
  <c r="AB49" i="5"/>
  <c r="AB48" i="5"/>
  <c r="AB47" i="5"/>
  <c r="AB46" i="5"/>
  <c r="AB45" i="5"/>
  <c r="AB55" i="5"/>
  <c r="AB53" i="5"/>
  <c r="AB15" i="5"/>
  <c r="AB714" i="5" s="1"/>
  <c r="AB14" i="5"/>
  <c r="AB13" i="5"/>
  <c r="AA16" i="5"/>
  <c r="AA494" i="5"/>
  <c r="AB137" i="5"/>
  <c r="AB249" i="5"/>
  <c r="AB269" i="5"/>
  <c r="AB268" i="5"/>
  <c r="AB267" i="5"/>
  <c r="AB266" i="5"/>
  <c r="AB265" i="5"/>
  <c r="AB264" i="5"/>
  <c r="AB263" i="5"/>
  <c r="AB262" i="5"/>
  <c r="AB261" i="5"/>
  <c r="AB260" i="5"/>
  <c r="AB259" i="5"/>
  <c r="AB258" i="5"/>
  <c r="AB257" i="5"/>
  <c r="AB256" i="5"/>
  <c r="AB255" i="5"/>
  <c r="AB254" i="5"/>
  <c r="AB253" i="5"/>
  <c r="AB252" i="5"/>
  <c r="AB251" i="5"/>
  <c r="AB157" i="5"/>
  <c r="AB156" i="5"/>
  <c r="AB155" i="5"/>
  <c r="AB154" i="5"/>
  <c r="AB153" i="5"/>
  <c r="AB152" i="5"/>
  <c r="AB151" i="5"/>
  <c r="AB150" i="5"/>
  <c r="AB149" i="5"/>
  <c r="AB148" i="5"/>
  <c r="AB147" i="5"/>
  <c r="AB146" i="5"/>
  <c r="AB145" i="5"/>
  <c r="AB250" i="5"/>
  <c r="AB144" i="5"/>
  <c r="AB143" i="5"/>
  <c r="AB142" i="5"/>
  <c r="AB141" i="5"/>
  <c r="AB140" i="5"/>
  <c r="AB139" i="5"/>
  <c r="AB138" i="5"/>
  <c r="AC7" i="5"/>
  <c r="AC363" i="5" s="1"/>
  <c r="R797" i="5" l="1"/>
  <c r="R795" i="5"/>
  <c r="O395" i="5"/>
  <c r="T389" i="5"/>
  <c r="T412" i="5" s="1"/>
  <c r="T70" i="5"/>
  <c r="T397" i="5"/>
  <c r="T420" i="5" s="1"/>
  <c r="T78" i="5"/>
  <c r="T386" i="5"/>
  <c r="T409" i="5" s="1"/>
  <c r="T67" i="5"/>
  <c r="T390" i="5"/>
  <c r="T413" i="5" s="1"/>
  <c r="T71" i="5"/>
  <c r="T398" i="5"/>
  <c r="T421" i="5" s="1"/>
  <c r="T79" i="5"/>
  <c r="T399" i="5"/>
  <c r="T422" i="5" s="1"/>
  <c r="T80" i="5"/>
  <c r="T396" i="5"/>
  <c r="T419" i="5" s="1"/>
  <c r="T77" i="5"/>
  <c r="T393" i="5"/>
  <c r="T416" i="5" s="1"/>
  <c r="T74" i="5"/>
  <c r="T394" i="5"/>
  <c r="T417" i="5" s="1"/>
  <c r="T75" i="5"/>
  <c r="T388" i="5"/>
  <c r="T411" i="5" s="1"/>
  <c r="T69" i="5"/>
  <c r="T387" i="5"/>
  <c r="T410" i="5" s="1"/>
  <c r="T68" i="5"/>
  <c r="T391" i="5"/>
  <c r="T414" i="5" s="1"/>
  <c r="T72" i="5"/>
  <c r="T392" i="5"/>
  <c r="T415" i="5" s="1"/>
  <c r="T73" i="5"/>
  <c r="T395" i="5"/>
  <c r="T418" i="5" s="1"/>
  <c r="T76" i="5"/>
  <c r="D213" i="5"/>
  <c r="P417" i="5"/>
  <c r="P20" i="7" s="1"/>
  <c r="O416" i="5"/>
  <c r="O19" i="7" s="1"/>
  <c r="M417" i="5"/>
  <c r="M20" i="7" s="1"/>
  <c r="S423" i="5"/>
  <c r="AB713" i="5"/>
  <c r="T427" i="5"/>
  <c r="T85" i="5"/>
  <c r="U404" i="5" s="1"/>
  <c r="T425" i="5"/>
  <c r="T83" i="5"/>
  <c r="U402" i="5" s="1"/>
  <c r="T426" i="5"/>
  <c r="T84" i="5"/>
  <c r="U403" i="5" s="1"/>
  <c r="T428" i="5"/>
  <c r="T86" i="5"/>
  <c r="U405" i="5" s="1"/>
  <c r="T424" i="5"/>
  <c r="T82" i="5"/>
  <c r="U401" i="5" s="1"/>
  <c r="T423" i="5"/>
  <c r="T81" i="5"/>
  <c r="U400" i="5" s="1"/>
  <c r="AC115" i="5"/>
  <c r="AC42" i="5"/>
  <c r="AC41" i="5"/>
  <c r="AC40" i="5"/>
  <c r="AC93" i="5"/>
  <c r="AC39" i="5"/>
  <c r="AC38" i="5"/>
  <c r="AC37" i="5"/>
  <c r="AC36" i="5"/>
  <c r="AC35" i="5"/>
  <c r="AC34" i="5"/>
  <c r="AC33" i="5"/>
  <c r="AC32" i="5"/>
  <c r="AC31" i="5"/>
  <c r="AC30" i="5"/>
  <c r="AC29" i="5"/>
  <c r="AC28" i="5"/>
  <c r="AC27" i="5"/>
  <c r="AC26" i="5"/>
  <c r="AC25" i="5"/>
  <c r="AC24" i="5"/>
  <c r="AC23" i="5"/>
  <c r="AC64" i="5"/>
  <c r="AC63" i="5"/>
  <c r="AC62" i="5"/>
  <c r="AC61" i="5"/>
  <c r="AC60" i="5"/>
  <c r="AC59" i="5"/>
  <c r="AC58" i="5"/>
  <c r="AC57" i="5"/>
  <c r="AC56" i="5"/>
  <c r="AC55" i="5"/>
  <c r="AC54" i="5"/>
  <c r="AC53" i="5"/>
  <c r="AC52" i="5"/>
  <c r="AC51" i="5"/>
  <c r="AC50" i="5"/>
  <c r="AC49" i="5"/>
  <c r="AC48" i="5"/>
  <c r="AC47" i="5"/>
  <c r="AC46" i="5"/>
  <c r="AC45" i="5"/>
  <c r="AC15" i="5"/>
  <c r="AC714" i="5" s="1"/>
  <c r="AC14" i="5"/>
  <c r="AC13" i="5"/>
  <c r="AB16" i="5"/>
  <c r="AB494" i="5"/>
  <c r="AC137" i="5"/>
  <c r="AC249" i="5"/>
  <c r="AC269" i="5"/>
  <c r="AC268" i="5"/>
  <c r="AC267" i="5"/>
  <c r="AC266" i="5"/>
  <c r="AC265" i="5"/>
  <c r="AC264" i="5"/>
  <c r="AC263" i="5"/>
  <c r="AC262" i="5"/>
  <c r="AC261" i="5"/>
  <c r="AC260" i="5"/>
  <c r="AC259" i="5"/>
  <c r="AC258" i="5"/>
  <c r="AC257" i="5"/>
  <c r="AC256" i="5"/>
  <c r="AC255" i="5"/>
  <c r="AC254" i="5"/>
  <c r="AC253" i="5"/>
  <c r="AC252" i="5"/>
  <c r="AC251" i="5"/>
  <c r="AC250" i="5"/>
  <c r="AC157" i="5"/>
  <c r="AC156" i="5"/>
  <c r="AC155" i="5"/>
  <c r="AC154" i="5"/>
  <c r="AC153" i="5"/>
  <c r="AC152" i="5"/>
  <c r="AC151" i="5"/>
  <c r="AC150" i="5"/>
  <c r="AC149" i="5"/>
  <c r="AC148" i="5"/>
  <c r="AC147" i="5"/>
  <c r="AC146" i="5"/>
  <c r="AC145" i="5"/>
  <c r="AC144" i="5"/>
  <c r="AC143" i="5"/>
  <c r="AC142" i="5"/>
  <c r="AC141" i="5"/>
  <c r="AC140" i="5"/>
  <c r="AC139" i="5"/>
  <c r="AC138" i="5"/>
  <c r="AD7" i="5"/>
  <c r="AD363" i="5" s="1"/>
  <c r="D445" i="5" l="1"/>
  <c r="D712" i="5" s="1"/>
  <c r="D714" i="5" s="1"/>
  <c r="D46" i="7" s="1"/>
  <c r="U395" i="5"/>
  <c r="U418" i="5" s="1"/>
  <c r="U76" i="5"/>
  <c r="U391" i="5"/>
  <c r="U414" i="5" s="1"/>
  <c r="U72" i="5"/>
  <c r="U388" i="5"/>
  <c r="U411" i="5" s="1"/>
  <c r="U69" i="5"/>
  <c r="U393" i="5"/>
  <c r="U416" i="5" s="1"/>
  <c r="U74" i="5"/>
  <c r="U399" i="5"/>
  <c r="U422" i="5" s="1"/>
  <c r="U80" i="5"/>
  <c r="U390" i="5"/>
  <c r="U413" i="5" s="1"/>
  <c r="U71" i="5"/>
  <c r="U397" i="5"/>
  <c r="U420" i="5" s="1"/>
  <c r="U78" i="5"/>
  <c r="U392" i="5"/>
  <c r="U415" i="5" s="1"/>
  <c r="U73" i="5"/>
  <c r="U387" i="5"/>
  <c r="U410" i="5" s="1"/>
  <c r="U68" i="5"/>
  <c r="U394" i="5"/>
  <c r="U417" i="5" s="1"/>
  <c r="U75" i="5"/>
  <c r="U396" i="5"/>
  <c r="U419" i="5" s="1"/>
  <c r="U77" i="5"/>
  <c r="U398" i="5"/>
  <c r="U421" i="5" s="1"/>
  <c r="U79" i="5"/>
  <c r="U386" i="5"/>
  <c r="U409" i="5" s="1"/>
  <c r="U67" i="5"/>
  <c r="U389" i="5"/>
  <c r="U412" i="5" s="1"/>
  <c r="U70" i="5"/>
  <c r="D327" i="5"/>
  <c r="E213" i="5"/>
  <c r="AC713" i="5"/>
  <c r="U423" i="5"/>
  <c r="U81" i="5"/>
  <c r="V400" i="5" s="1"/>
  <c r="U424" i="5"/>
  <c r="U82" i="5"/>
  <c r="V401" i="5" s="1"/>
  <c r="U428" i="5"/>
  <c r="U86" i="5"/>
  <c r="V405" i="5" s="1"/>
  <c r="U426" i="5"/>
  <c r="U84" i="5"/>
  <c r="V403" i="5" s="1"/>
  <c r="U425" i="5"/>
  <c r="U83" i="5"/>
  <c r="V402" i="5" s="1"/>
  <c r="U427" i="5"/>
  <c r="U85" i="5"/>
  <c r="V404" i="5" s="1"/>
  <c r="AD93" i="5"/>
  <c r="AD115" i="5"/>
  <c r="AD42" i="5"/>
  <c r="AD41" i="5"/>
  <c r="AD40" i="5"/>
  <c r="AD39" i="5"/>
  <c r="AD38" i="5"/>
  <c r="AD37" i="5"/>
  <c r="AD36" i="5"/>
  <c r="AD35" i="5"/>
  <c r="AD34" i="5"/>
  <c r="AD33" i="5"/>
  <c r="AD32" i="5"/>
  <c r="AD31" i="5"/>
  <c r="AD30" i="5"/>
  <c r="AD29" i="5"/>
  <c r="AD28" i="5"/>
  <c r="AD26" i="5"/>
  <c r="AD24" i="5"/>
  <c r="AD64" i="5"/>
  <c r="AD63" i="5"/>
  <c r="AD62" i="5"/>
  <c r="AD61" i="5"/>
  <c r="AD60" i="5"/>
  <c r="AD59" i="5"/>
  <c r="AD58" i="5"/>
  <c r="AD57" i="5"/>
  <c r="AD56" i="5"/>
  <c r="AD27" i="5"/>
  <c r="AD25" i="5"/>
  <c r="AD23" i="5"/>
  <c r="AD55" i="5"/>
  <c r="AD53" i="5"/>
  <c r="AD51" i="5"/>
  <c r="AD50" i="5"/>
  <c r="AD49" i="5"/>
  <c r="AD48" i="5"/>
  <c r="AD47" i="5"/>
  <c r="AD46" i="5"/>
  <c r="AD45" i="5"/>
  <c r="AD54" i="5"/>
  <c r="AD52" i="5"/>
  <c r="AD15" i="5"/>
  <c r="AD714" i="5" s="1"/>
  <c r="AD14" i="5"/>
  <c r="AD13" i="5"/>
  <c r="AC16" i="5"/>
  <c r="AC494" i="5"/>
  <c r="AD137" i="5"/>
  <c r="AD249" i="5"/>
  <c r="AD269" i="5"/>
  <c r="AD268" i="5"/>
  <c r="AD267" i="5"/>
  <c r="AD266" i="5"/>
  <c r="AD265" i="5"/>
  <c r="AD264" i="5"/>
  <c r="AD263" i="5"/>
  <c r="AD262" i="5"/>
  <c r="AD261" i="5"/>
  <c r="AD260" i="5"/>
  <c r="AD259" i="5"/>
  <c r="AD258" i="5"/>
  <c r="AD257" i="5"/>
  <c r="AD256" i="5"/>
  <c r="AD255" i="5"/>
  <c r="AD254" i="5"/>
  <c r="AD253" i="5"/>
  <c r="AD252" i="5"/>
  <c r="AD251" i="5"/>
  <c r="AD157" i="5"/>
  <c r="AD156" i="5"/>
  <c r="AD155" i="5"/>
  <c r="AD154" i="5"/>
  <c r="AD153" i="5"/>
  <c r="AD152" i="5"/>
  <c r="AD151" i="5"/>
  <c r="AD150" i="5"/>
  <c r="AD149" i="5"/>
  <c r="AD148" i="5"/>
  <c r="AD147" i="5"/>
  <c r="AD146" i="5"/>
  <c r="AD145" i="5"/>
  <c r="AD250" i="5"/>
  <c r="AD144" i="5"/>
  <c r="AD143" i="5"/>
  <c r="AD142" i="5"/>
  <c r="AD141" i="5"/>
  <c r="AD140" i="5"/>
  <c r="AD139" i="5"/>
  <c r="AD138" i="5"/>
  <c r="AE7" i="5"/>
  <c r="AE363" i="5" s="1"/>
  <c r="E445" i="5" l="1"/>
  <c r="O36" i="7"/>
  <c r="V389" i="5"/>
  <c r="V412" i="5" s="1"/>
  <c r="V70" i="5"/>
  <c r="V398" i="5"/>
  <c r="V421" i="5" s="1"/>
  <c r="V79" i="5"/>
  <c r="V394" i="5"/>
  <c r="V417" i="5" s="1"/>
  <c r="V75" i="5"/>
  <c r="V392" i="5"/>
  <c r="V415" i="5" s="1"/>
  <c r="V73" i="5"/>
  <c r="V390" i="5"/>
  <c r="V413" i="5" s="1"/>
  <c r="V71" i="5"/>
  <c r="V393" i="5"/>
  <c r="V416" i="5" s="1"/>
  <c r="V74" i="5"/>
  <c r="V391" i="5"/>
  <c r="V414" i="5" s="1"/>
  <c r="V72" i="5"/>
  <c r="V386" i="5"/>
  <c r="V409" i="5" s="1"/>
  <c r="V67" i="5"/>
  <c r="V396" i="5"/>
  <c r="V419" i="5" s="1"/>
  <c r="V77" i="5"/>
  <c r="V387" i="5"/>
  <c r="V410" i="5" s="1"/>
  <c r="V68" i="5"/>
  <c r="V397" i="5"/>
  <c r="V420" i="5" s="1"/>
  <c r="V78" i="5"/>
  <c r="V399" i="5"/>
  <c r="V422" i="5" s="1"/>
  <c r="V80" i="5"/>
  <c r="V388" i="5"/>
  <c r="V411" i="5" s="1"/>
  <c r="V69" i="5"/>
  <c r="V395" i="5"/>
  <c r="V418" i="5" s="1"/>
  <c r="V76" i="5"/>
  <c r="N36" i="7"/>
  <c r="F213" i="5"/>
  <c r="E327" i="5"/>
  <c r="D490" i="5"/>
  <c r="D491" i="5" s="1"/>
  <c r="O418" i="5"/>
  <c r="O21" i="7" s="1"/>
  <c r="N418" i="5"/>
  <c r="N21" i="7" s="1"/>
  <c r="AD713" i="5"/>
  <c r="V427" i="5"/>
  <c r="V85" i="5"/>
  <c r="W404" i="5" s="1"/>
  <c r="V425" i="5"/>
  <c r="V83" i="5"/>
  <c r="W402" i="5" s="1"/>
  <c r="V426" i="5"/>
  <c r="V84" i="5"/>
  <c r="W403" i="5" s="1"/>
  <c r="V428" i="5"/>
  <c r="V86" i="5"/>
  <c r="W405" i="5" s="1"/>
  <c r="V424" i="5"/>
  <c r="V82" i="5"/>
  <c r="W401" i="5" s="1"/>
  <c r="V423" i="5"/>
  <c r="V81" i="5"/>
  <c r="W400" i="5" s="1"/>
  <c r="M469" i="5"/>
  <c r="O469" i="5"/>
  <c r="N469" i="5"/>
  <c r="AE115" i="5"/>
  <c r="AE42" i="5"/>
  <c r="AE41" i="5"/>
  <c r="AE40" i="5"/>
  <c r="AE93" i="5"/>
  <c r="P469" i="5" s="1"/>
  <c r="AE39" i="5"/>
  <c r="AE38" i="5"/>
  <c r="AE37" i="5"/>
  <c r="AE36" i="5"/>
  <c r="AE35" i="5"/>
  <c r="AE34" i="5"/>
  <c r="AE33" i="5"/>
  <c r="AE32" i="5"/>
  <c r="AE31" i="5"/>
  <c r="AE30" i="5"/>
  <c r="AE29" i="5"/>
  <c r="AE28" i="5"/>
  <c r="AE27" i="5"/>
  <c r="AE26" i="5"/>
  <c r="AE25" i="5"/>
  <c r="AE24" i="5"/>
  <c r="AE23" i="5"/>
  <c r="AE64" i="5"/>
  <c r="AE63" i="5"/>
  <c r="AE62" i="5"/>
  <c r="AE61" i="5"/>
  <c r="AE60" i="5"/>
  <c r="AE59" i="5"/>
  <c r="AE58" i="5"/>
  <c r="AE57" i="5"/>
  <c r="AE56" i="5"/>
  <c r="AE55" i="5"/>
  <c r="AE54" i="5"/>
  <c r="AE53" i="5"/>
  <c r="AE52" i="5"/>
  <c r="AE51" i="5"/>
  <c r="AE50" i="5"/>
  <c r="AE49" i="5"/>
  <c r="AE48" i="5"/>
  <c r="AE47" i="5"/>
  <c r="AE46" i="5"/>
  <c r="AE45" i="5"/>
  <c r="AE15" i="5"/>
  <c r="AE714" i="5" s="1"/>
  <c r="AE14" i="5"/>
  <c r="AE13" i="5"/>
  <c r="AD16" i="5"/>
  <c r="AD494" i="5"/>
  <c r="AE137" i="5"/>
  <c r="AE249" i="5"/>
  <c r="AE269" i="5"/>
  <c r="AE268" i="5"/>
  <c r="AE267" i="5"/>
  <c r="AE266" i="5"/>
  <c r="AE265" i="5"/>
  <c r="AE264" i="5"/>
  <c r="AE263" i="5"/>
  <c r="AE262" i="5"/>
  <c r="AE261" i="5"/>
  <c r="AE260" i="5"/>
  <c r="AE259" i="5"/>
  <c r="AE258" i="5"/>
  <c r="AE257" i="5"/>
  <c r="AE256" i="5"/>
  <c r="AE255" i="5"/>
  <c r="AE254" i="5"/>
  <c r="AE253" i="5"/>
  <c r="AE252" i="5"/>
  <c r="AE251" i="5"/>
  <c r="AE250" i="5"/>
  <c r="AE157" i="5"/>
  <c r="AE156" i="5"/>
  <c r="AE155" i="5"/>
  <c r="AE154" i="5"/>
  <c r="AE153" i="5"/>
  <c r="AE152" i="5"/>
  <c r="AE151" i="5"/>
  <c r="AE150" i="5"/>
  <c r="AE149" i="5"/>
  <c r="AE148" i="5"/>
  <c r="AE147" i="5"/>
  <c r="AE146" i="5"/>
  <c r="AE145" i="5"/>
  <c r="AE144" i="5"/>
  <c r="AE143" i="5"/>
  <c r="AE142" i="5"/>
  <c r="AE141" i="5"/>
  <c r="AE140" i="5"/>
  <c r="AE139" i="5"/>
  <c r="AE138" i="5"/>
  <c r="AF7" i="5"/>
  <c r="AF363" i="5" s="1"/>
  <c r="F445" i="5" l="1"/>
  <c r="Q305" i="5"/>
  <c r="Q351" i="5" s="1"/>
  <c r="P305" i="5"/>
  <c r="P351" i="5" s="1"/>
  <c r="P711" i="5"/>
  <c r="P808" i="5"/>
  <c r="P796" i="5" s="1"/>
  <c r="O711" i="5"/>
  <c r="O808" i="5"/>
  <c r="O796" i="5" s="1"/>
  <c r="N711" i="5"/>
  <c r="N808" i="5"/>
  <c r="N796" i="5" s="1"/>
  <c r="M711" i="5"/>
  <c r="M808" i="5"/>
  <c r="M796" i="5" s="1"/>
  <c r="N38" i="7"/>
  <c r="W395" i="5"/>
  <c r="W418" i="5" s="1"/>
  <c r="W76" i="5"/>
  <c r="W399" i="5"/>
  <c r="W422" i="5" s="1"/>
  <c r="W80" i="5"/>
  <c r="W387" i="5"/>
  <c r="W410" i="5" s="1"/>
  <c r="W68" i="5"/>
  <c r="W386" i="5"/>
  <c r="W409" i="5" s="1"/>
  <c r="W67" i="5"/>
  <c r="W393" i="5"/>
  <c r="W416" i="5" s="1"/>
  <c r="W74" i="5"/>
  <c r="W392" i="5"/>
  <c r="W415" i="5" s="1"/>
  <c r="W73" i="5"/>
  <c r="W398" i="5"/>
  <c r="W421" i="5" s="1"/>
  <c r="W79" i="5"/>
  <c r="W388" i="5"/>
  <c r="W411" i="5" s="1"/>
  <c r="W69" i="5"/>
  <c r="W397" i="5"/>
  <c r="W420" i="5" s="1"/>
  <c r="W78" i="5"/>
  <c r="W396" i="5"/>
  <c r="W419" i="5" s="1"/>
  <c r="W77" i="5"/>
  <c r="W391" i="5"/>
  <c r="W414" i="5" s="1"/>
  <c r="W72" i="5"/>
  <c r="W390" i="5"/>
  <c r="W413" i="5" s="1"/>
  <c r="W71" i="5"/>
  <c r="W394" i="5"/>
  <c r="W417" i="5" s="1"/>
  <c r="W75" i="5"/>
  <c r="W389" i="5"/>
  <c r="W412" i="5" s="1"/>
  <c r="W70" i="5"/>
  <c r="D759" i="5"/>
  <c r="D43" i="7"/>
  <c r="D34" i="7"/>
  <c r="F327" i="5"/>
  <c r="G213" i="5"/>
  <c r="AE713" i="5"/>
  <c r="W423" i="5"/>
  <c r="W81" i="5"/>
  <c r="X400" i="5" s="1"/>
  <c r="W424" i="5"/>
  <c r="W82" i="5"/>
  <c r="X401" i="5" s="1"/>
  <c r="W428" i="5"/>
  <c r="W86" i="5"/>
  <c r="X405" i="5" s="1"/>
  <c r="W426" i="5"/>
  <c r="W84" i="5"/>
  <c r="X403" i="5" s="1"/>
  <c r="W425" i="5"/>
  <c r="W83" i="5"/>
  <c r="X402" i="5" s="1"/>
  <c r="W427" i="5"/>
  <c r="W85" i="5"/>
  <c r="X404" i="5" s="1"/>
  <c r="AF93" i="5"/>
  <c r="Q469" i="5" s="1"/>
  <c r="AF115" i="5"/>
  <c r="AF42" i="5"/>
  <c r="AF40" i="5"/>
  <c r="AF41" i="5"/>
  <c r="AF39" i="5"/>
  <c r="AF38" i="5"/>
  <c r="AF37" i="5"/>
  <c r="AF36" i="5"/>
  <c r="AF35" i="5"/>
  <c r="AF34" i="5"/>
  <c r="AF33" i="5"/>
  <c r="AF32" i="5"/>
  <c r="AF31" i="5"/>
  <c r="AF30" i="5"/>
  <c r="AF29" i="5"/>
  <c r="AF28" i="5"/>
  <c r="AF27" i="5"/>
  <c r="AF25" i="5"/>
  <c r="AF23" i="5"/>
  <c r="AF64" i="5"/>
  <c r="AF63" i="5"/>
  <c r="AF62" i="5"/>
  <c r="AF61" i="5"/>
  <c r="AF60" i="5"/>
  <c r="AF59" i="5"/>
  <c r="AF58" i="5"/>
  <c r="AF57" i="5"/>
  <c r="AF56" i="5"/>
  <c r="AF26" i="5"/>
  <c r="AF24" i="5"/>
  <c r="AF54" i="5"/>
  <c r="AF52" i="5"/>
  <c r="AF51" i="5"/>
  <c r="AF50" i="5"/>
  <c r="AF49" i="5"/>
  <c r="AF48" i="5"/>
  <c r="AF47" i="5"/>
  <c r="AF46" i="5"/>
  <c r="AF45" i="5"/>
  <c r="AF55" i="5"/>
  <c r="AF53" i="5"/>
  <c r="AF15" i="5"/>
  <c r="AF714" i="5" s="1"/>
  <c r="AF14" i="5"/>
  <c r="AF13" i="5"/>
  <c r="AE16" i="5"/>
  <c r="AE494" i="5"/>
  <c r="L708" i="5"/>
  <c r="L45" i="7" s="1"/>
  <c r="AF137" i="5"/>
  <c r="AF249" i="5"/>
  <c r="AF269" i="5"/>
  <c r="AF268" i="5"/>
  <c r="AF267" i="5"/>
  <c r="AF266" i="5"/>
  <c r="AF265" i="5"/>
  <c r="AF264" i="5"/>
  <c r="AF263" i="5"/>
  <c r="AF262" i="5"/>
  <c r="AF261" i="5"/>
  <c r="AF260" i="5"/>
  <c r="AF259" i="5"/>
  <c r="AF258" i="5"/>
  <c r="AF257" i="5"/>
  <c r="AF256" i="5"/>
  <c r="AF255" i="5"/>
  <c r="AF254" i="5"/>
  <c r="AF253" i="5"/>
  <c r="AF252" i="5"/>
  <c r="AF251" i="5"/>
  <c r="AF157" i="5"/>
  <c r="AF156" i="5"/>
  <c r="AF155" i="5"/>
  <c r="AF154" i="5"/>
  <c r="AF153" i="5"/>
  <c r="AF152" i="5"/>
  <c r="AF151" i="5"/>
  <c r="AF150" i="5"/>
  <c r="AF149" i="5"/>
  <c r="AF148" i="5"/>
  <c r="AF147" i="5"/>
  <c r="AF146" i="5"/>
  <c r="AF145" i="5"/>
  <c r="AF250" i="5"/>
  <c r="AF144" i="5"/>
  <c r="AF143" i="5"/>
  <c r="AF142" i="5"/>
  <c r="AF141" i="5"/>
  <c r="AF140" i="5"/>
  <c r="AF139" i="5"/>
  <c r="AF138" i="5"/>
  <c r="AG7" i="5"/>
  <c r="AG363" i="5" s="1"/>
  <c r="G445" i="5" l="1"/>
  <c r="P420" i="5"/>
  <c r="P23" i="7" s="1"/>
  <c r="P708" i="5"/>
  <c r="P45" i="7" s="1"/>
  <c r="Q708" i="5"/>
  <c r="Q45" i="7" s="1"/>
  <c r="Q420" i="5"/>
  <c r="Q23" i="7" s="1"/>
  <c r="Q711" i="5"/>
  <c r="Q808" i="5"/>
  <c r="Q796" i="5" s="1"/>
  <c r="D48" i="7"/>
  <c r="D395" i="5"/>
  <c r="E395" i="5"/>
  <c r="F395" i="5"/>
  <c r="G395" i="5"/>
  <c r="J395" i="5"/>
  <c r="L395" i="5"/>
  <c r="M395" i="5"/>
  <c r="P395" i="5"/>
  <c r="Q395" i="5"/>
  <c r="R395" i="5"/>
  <c r="X394" i="5"/>
  <c r="X417" i="5" s="1"/>
  <c r="X75" i="5"/>
  <c r="X391" i="5"/>
  <c r="X414" i="5" s="1"/>
  <c r="X72" i="5"/>
  <c r="X397" i="5"/>
  <c r="X420" i="5" s="1"/>
  <c r="X78" i="5"/>
  <c r="X398" i="5"/>
  <c r="X421" i="5" s="1"/>
  <c r="X79" i="5"/>
  <c r="X393" i="5"/>
  <c r="X416" i="5" s="1"/>
  <c r="X74" i="5"/>
  <c r="X387" i="5"/>
  <c r="X410" i="5" s="1"/>
  <c r="X68" i="5"/>
  <c r="X395" i="5"/>
  <c r="X418" i="5" s="1"/>
  <c r="X76" i="5"/>
  <c r="X389" i="5"/>
  <c r="X412" i="5" s="1"/>
  <c r="X70" i="5"/>
  <c r="X390" i="5"/>
  <c r="X413" i="5" s="1"/>
  <c r="X71" i="5"/>
  <c r="X396" i="5"/>
  <c r="X419" i="5" s="1"/>
  <c r="X77" i="5"/>
  <c r="X388" i="5"/>
  <c r="X411" i="5" s="1"/>
  <c r="X69" i="5"/>
  <c r="X392" i="5"/>
  <c r="X415" i="5" s="1"/>
  <c r="X73" i="5"/>
  <c r="X386" i="5"/>
  <c r="X409" i="5" s="1"/>
  <c r="X67" i="5"/>
  <c r="X399" i="5"/>
  <c r="X422" i="5" s="1"/>
  <c r="X80" i="5"/>
  <c r="H213" i="5"/>
  <c r="H445" i="5" s="1"/>
  <c r="G327" i="5"/>
  <c r="AF713" i="5"/>
  <c r="X427" i="5"/>
  <c r="X85" i="5"/>
  <c r="Y404" i="5" s="1"/>
  <c r="X425" i="5"/>
  <c r="X83" i="5"/>
  <c r="Y402" i="5" s="1"/>
  <c r="X426" i="5"/>
  <c r="X84" i="5"/>
  <c r="Y403" i="5" s="1"/>
  <c r="X428" i="5"/>
  <c r="X86" i="5"/>
  <c r="Y405" i="5" s="1"/>
  <c r="X424" i="5"/>
  <c r="X82" i="5"/>
  <c r="Y401" i="5" s="1"/>
  <c r="X423" i="5"/>
  <c r="X81" i="5"/>
  <c r="Y400" i="5" s="1"/>
  <c r="AG115" i="5"/>
  <c r="AG42" i="5"/>
  <c r="AG41" i="5"/>
  <c r="AG40" i="5"/>
  <c r="AG93" i="5"/>
  <c r="R469" i="5" s="1"/>
  <c r="AG39" i="5"/>
  <c r="AG38" i="5"/>
  <c r="AG37" i="5"/>
  <c r="AG36" i="5"/>
  <c r="AG35" i="5"/>
  <c r="AG34" i="5"/>
  <c r="AG33" i="5"/>
  <c r="AG32" i="5"/>
  <c r="AG31" i="5"/>
  <c r="AG30" i="5"/>
  <c r="AG29" i="5"/>
  <c r="AG28" i="5"/>
  <c r="AG27" i="5"/>
  <c r="AG26" i="5"/>
  <c r="AG25" i="5"/>
  <c r="AG24" i="5"/>
  <c r="AG23" i="5"/>
  <c r="AG64" i="5"/>
  <c r="AG63" i="5"/>
  <c r="AG62" i="5"/>
  <c r="AG61" i="5"/>
  <c r="AG60" i="5"/>
  <c r="AG59" i="5"/>
  <c r="AG58" i="5"/>
  <c r="AG57" i="5"/>
  <c r="AG56" i="5"/>
  <c r="AG55" i="5"/>
  <c r="AG54" i="5"/>
  <c r="AG53" i="5"/>
  <c r="AG52" i="5"/>
  <c r="AG51" i="5"/>
  <c r="AG50" i="5"/>
  <c r="AG49" i="5"/>
  <c r="AG48" i="5"/>
  <c r="AG47" i="5"/>
  <c r="AG46" i="5"/>
  <c r="AG45" i="5"/>
  <c r="AG15" i="5"/>
  <c r="AG714" i="5" s="1"/>
  <c r="AG14" i="5"/>
  <c r="AG13" i="5"/>
  <c r="AF16" i="5"/>
  <c r="AF494" i="5"/>
  <c r="AG137" i="5"/>
  <c r="AG249" i="5"/>
  <c r="AG269" i="5"/>
  <c r="AG268" i="5"/>
  <c r="AG267" i="5"/>
  <c r="AG266" i="5"/>
  <c r="AG265" i="5"/>
  <c r="AG264" i="5"/>
  <c r="AG263" i="5"/>
  <c r="AG262" i="5"/>
  <c r="AG261" i="5"/>
  <c r="AG260" i="5"/>
  <c r="AG259" i="5"/>
  <c r="AG258" i="5"/>
  <c r="AG257" i="5"/>
  <c r="AG256" i="5"/>
  <c r="AG255" i="5"/>
  <c r="AG254" i="5"/>
  <c r="AG253" i="5"/>
  <c r="AG252" i="5"/>
  <c r="AG251" i="5"/>
  <c r="AG250" i="5"/>
  <c r="O294" i="5" s="1"/>
  <c r="AG157" i="5"/>
  <c r="AG156" i="5"/>
  <c r="AG155" i="5"/>
  <c r="AG154" i="5"/>
  <c r="AG153" i="5"/>
  <c r="AG152" i="5"/>
  <c r="AG151" i="5"/>
  <c r="AG150" i="5"/>
  <c r="AG149" i="5"/>
  <c r="AG148" i="5"/>
  <c r="AG147" i="5"/>
  <c r="AG146" i="5"/>
  <c r="AG145" i="5"/>
  <c r="AG144" i="5"/>
  <c r="AG143" i="5"/>
  <c r="AG142" i="5"/>
  <c r="AG141" i="5"/>
  <c r="AG140" i="5"/>
  <c r="AG139" i="5"/>
  <c r="AG138" i="5"/>
  <c r="Q418" i="5" l="1"/>
  <c r="Q21" i="7" s="1"/>
  <c r="F418" i="5"/>
  <c r="F21" i="7" s="1"/>
  <c r="Q35" i="7"/>
  <c r="P35" i="7"/>
  <c r="R711" i="5"/>
  <c r="R808" i="5"/>
  <c r="R796" i="5" s="1"/>
  <c r="Q36" i="7"/>
  <c r="M36" i="7"/>
  <c r="J36" i="7"/>
  <c r="F36" i="7"/>
  <c r="R36" i="7"/>
  <c r="L36" i="7"/>
  <c r="G36" i="7"/>
  <c r="P418" i="5"/>
  <c r="P21" i="7" s="1"/>
  <c r="E418" i="5"/>
  <c r="E21" i="7" s="1"/>
  <c r="D418" i="5"/>
  <c r="D21" i="7" s="1"/>
  <c r="Y386" i="5"/>
  <c r="Y409" i="5" s="1"/>
  <c r="Y67" i="5"/>
  <c r="Y388" i="5"/>
  <c r="Y411" i="5" s="1"/>
  <c r="Y69" i="5"/>
  <c r="Y390" i="5"/>
  <c r="Y413" i="5" s="1"/>
  <c r="Y71" i="5"/>
  <c r="Y395" i="5"/>
  <c r="Y418" i="5" s="1"/>
  <c r="Y76" i="5"/>
  <c r="Y393" i="5"/>
  <c r="Y416" i="5" s="1"/>
  <c r="Y74" i="5"/>
  <c r="Y397" i="5"/>
  <c r="Y420" i="5" s="1"/>
  <c r="Y78" i="5"/>
  <c r="Y394" i="5"/>
  <c r="Y417" i="5" s="1"/>
  <c r="Y75" i="5"/>
  <c r="Y399" i="5"/>
  <c r="Y422" i="5" s="1"/>
  <c r="Y80" i="5"/>
  <c r="Y392" i="5"/>
  <c r="Y415" i="5" s="1"/>
  <c r="Y73" i="5"/>
  <c r="Y396" i="5"/>
  <c r="Y419" i="5" s="1"/>
  <c r="Y77" i="5"/>
  <c r="Y389" i="5"/>
  <c r="Y412" i="5" s="1"/>
  <c r="Y70" i="5"/>
  <c r="Y387" i="5"/>
  <c r="Y410" i="5" s="1"/>
  <c r="Y68" i="5"/>
  <c r="Y398" i="5"/>
  <c r="Y421" i="5" s="1"/>
  <c r="Y79" i="5"/>
  <c r="Y391" i="5"/>
  <c r="Y414" i="5" s="1"/>
  <c r="Y72" i="5"/>
  <c r="E204" i="5"/>
  <c r="F204" i="5"/>
  <c r="G204" i="5"/>
  <c r="I204" i="5"/>
  <c r="K204" i="5"/>
  <c r="L204" i="5"/>
  <c r="H204" i="5"/>
  <c r="J204" i="5"/>
  <c r="M204" i="5"/>
  <c r="O340" i="5"/>
  <c r="H327" i="5"/>
  <c r="I213" i="5"/>
  <c r="I445" i="5" s="1"/>
  <c r="J213" i="5"/>
  <c r="J445" i="5" s="1"/>
  <c r="K213" i="5"/>
  <c r="L213" i="5"/>
  <c r="L445" i="5" s="1"/>
  <c r="G418" i="5"/>
  <c r="G21" i="7" s="1"/>
  <c r="M213" i="5"/>
  <c r="Q445" i="5" s="1"/>
  <c r="AG713" i="5"/>
  <c r="Y423" i="5"/>
  <c r="Y81" i="5"/>
  <c r="Z400" i="5" s="1"/>
  <c r="Y424" i="5"/>
  <c r="Y82" i="5"/>
  <c r="Z401" i="5" s="1"/>
  <c r="Y428" i="5"/>
  <c r="Y86" i="5"/>
  <c r="Z405" i="5" s="1"/>
  <c r="Y426" i="5"/>
  <c r="Y84" i="5"/>
  <c r="Z403" i="5" s="1"/>
  <c r="Y425" i="5"/>
  <c r="Y83" i="5"/>
  <c r="Z402" i="5" s="1"/>
  <c r="Y427" i="5"/>
  <c r="Y85" i="5"/>
  <c r="Z404" i="5" s="1"/>
  <c r="R303" i="5"/>
  <c r="AG16" i="5"/>
  <c r="AG494" i="5"/>
  <c r="G708" i="5"/>
  <c r="G45" i="7" s="1"/>
  <c r="K445" i="5" l="1"/>
  <c r="M445" i="5"/>
  <c r="O436" i="5"/>
  <c r="R436" i="5"/>
  <c r="L436" i="5"/>
  <c r="L712" i="5" s="1"/>
  <c r="L714" i="5" s="1"/>
  <c r="L46" i="7" s="1"/>
  <c r="H436" i="5"/>
  <c r="H712" i="5" s="1"/>
  <c r="H714" i="5" s="1"/>
  <c r="H46" i="7" s="1"/>
  <c r="M436" i="5"/>
  <c r="M712" i="5" s="1"/>
  <c r="M714" i="5" s="1"/>
  <c r="M46" i="7" s="1"/>
  <c r="I436" i="5"/>
  <c r="I712" i="5" s="1"/>
  <c r="I714" i="5" s="1"/>
  <c r="I46" i="7" s="1"/>
  <c r="Q436" i="5"/>
  <c r="Q712" i="5" s="1"/>
  <c r="Q714" i="5" s="1"/>
  <c r="E436" i="5"/>
  <c r="E712" i="5" s="1"/>
  <c r="E714" i="5" s="1"/>
  <c r="E46" i="7" s="1"/>
  <c r="N436" i="5"/>
  <c r="J436" i="5"/>
  <c r="J712" i="5" s="1"/>
  <c r="J714" i="5" s="1"/>
  <c r="J46" i="7" s="1"/>
  <c r="F436" i="5"/>
  <c r="F712" i="5" s="1"/>
  <c r="F714" i="5" s="1"/>
  <c r="F46" i="7" s="1"/>
  <c r="P436" i="5"/>
  <c r="K436" i="5"/>
  <c r="K712" i="5" s="1"/>
  <c r="K714" i="5" s="1"/>
  <c r="K46" i="7" s="1"/>
  <c r="G436" i="5"/>
  <c r="G712" i="5" s="1"/>
  <c r="G714" i="5" s="1"/>
  <c r="G46" i="7" s="1"/>
  <c r="N445" i="5"/>
  <c r="R445" i="5"/>
  <c r="O445" i="5"/>
  <c r="P445" i="5"/>
  <c r="Q38" i="7"/>
  <c r="E36" i="7"/>
  <c r="D36" i="7"/>
  <c r="D38" i="7" s="1"/>
  <c r="D50" i="7" s="1"/>
  <c r="D752" i="5"/>
  <c r="D778" i="5" s="1"/>
  <c r="P36" i="7"/>
  <c r="P38" i="7" s="1"/>
  <c r="Z391" i="5"/>
  <c r="Z414" i="5" s="1"/>
  <c r="Z72" i="5"/>
  <c r="Z387" i="5"/>
  <c r="Z410" i="5" s="1"/>
  <c r="Z68" i="5"/>
  <c r="Z396" i="5"/>
  <c r="Z419" i="5" s="1"/>
  <c r="Z77" i="5"/>
  <c r="Z399" i="5"/>
  <c r="Z422" i="5" s="1"/>
  <c r="Z80" i="5"/>
  <c r="Z397" i="5"/>
  <c r="Z420" i="5" s="1"/>
  <c r="Z78" i="5"/>
  <c r="Z395" i="5"/>
  <c r="Z418" i="5" s="1"/>
  <c r="Z76" i="5"/>
  <c r="Z388" i="5"/>
  <c r="Z411" i="5" s="1"/>
  <c r="Z69" i="5"/>
  <c r="Z398" i="5"/>
  <c r="Z421" i="5" s="1"/>
  <c r="Z79" i="5"/>
  <c r="Z389" i="5"/>
  <c r="Z412" i="5" s="1"/>
  <c r="Z70" i="5"/>
  <c r="Z392" i="5"/>
  <c r="Z415" i="5" s="1"/>
  <c r="Z73" i="5"/>
  <c r="Z394" i="5"/>
  <c r="Z417" i="5" s="1"/>
  <c r="Z75" i="5"/>
  <c r="Z393" i="5"/>
  <c r="Z416" i="5" s="1"/>
  <c r="Z74" i="5"/>
  <c r="Z390" i="5"/>
  <c r="Z413" i="5" s="1"/>
  <c r="Z71" i="5"/>
  <c r="Z386" i="5"/>
  <c r="Z409" i="5" s="1"/>
  <c r="Z67" i="5"/>
  <c r="J318" i="5"/>
  <c r="J409" i="5" s="1"/>
  <c r="J12" i="7" s="1"/>
  <c r="L318" i="5"/>
  <c r="L409" i="5" s="1"/>
  <c r="L12" i="7" s="1"/>
  <c r="I318" i="5"/>
  <c r="I409" i="5" s="1"/>
  <c r="I12" i="7" s="1"/>
  <c r="F318" i="5"/>
  <c r="O409" i="5"/>
  <c r="O12" i="7" s="1"/>
  <c r="O708" i="5"/>
  <c r="M318" i="5"/>
  <c r="M409" i="5" s="1"/>
  <c r="M12" i="7" s="1"/>
  <c r="H318" i="5"/>
  <c r="H409" i="5" s="1"/>
  <c r="H12" i="7" s="1"/>
  <c r="K318" i="5"/>
  <c r="K409" i="5" s="1"/>
  <c r="K12" i="7" s="1"/>
  <c r="G318" i="5"/>
  <c r="E318" i="5"/>
  <c r="M327" i="5"/>
  <c r="K327" i="5"/>
  <c r="L327" i="5"/>
  <c r="J327" i="5"/>
  <c r="H418" i="5"/>
  <c r="H21" i="7" s="1"/>
  <c r="I327" i="5"/>
  <c r="Z427" i="5"/>
  <c r="Z85" i="5"/>
  <c r="AA404" i="5" s="1"/>
  <c r="Z425" i="5"/>
  <c r="Z83" i="5"/>
  <c r="AA402" i="5" s="1"/>
  <c r="Z426" i="5"/>
  <c r="Z84" i="5"/>
  <c r="AA403" i="5" s="1"/>
  <c r="Z428" i="5"/>
  <c r="Z86" i="5"/>
  <c r="AA405" i="5" s="1"/>
  <c r="Z424" i="5"/>
  <c r="Z82" i="5"/>
  <c r="AA401" i="5" s="1"/>
  <c r="Z423" i="5"/>
  <c r="Z81" i="5"/>
  <c r="AA400" i="5" s="1"/>
  <c r="R349" i="5"/>
  <c r="M708" i="5"/>
  <c r="M45" i="7" s="1"/>
  <c r="N712" i="5" l="1"/>
  <c r="N714" i="5" s="1"/>
  <c r="Q46" i="7"/>
  <c r="Q48" i="7" s="1"/>
  <c r="O712" i="5"/>
  <c r="O714" i="5" s="1"/>
  <c r="O46" i="7" s="1"/>
  <c r="Q50" i="7"/>
  <c r="P712" i="5"/>
  <c r="P714" i="5" s="1"/>
  <c r="R712" i="5"/>
  <c r="R714" i="5" s="1"/>
  <c r="R46" i="7" s="1"/>
  <c r="Q718" i="5"/>
  <c r="Q54" i="7"/>
  <c r="D761" i="5"/>
  <c r="AA386" i="5"/>
  <c r="AA409" i="5" s="1"/>
  <c r="AA67" i="5"/>
  <c r="AA393" i="5"/>
  <c r="AA416" i="5" s="1"/>
  <c r="AA74" i="5"/>
  <c r="AA392" i="5"/>
  <c r="AA415" i="5" s="1"/>
  <c r="AA73" i="5"/>
  <c r="AA398" i="5"/>
  <c r="AA421" i="5" s="1"/>
  <c r="AA79" i="5"/>
  <c r="AA395" i="5"/>
  <c r="AA418" i="5" s="1"/>
  <c r="AA76" i="5"/>
  <c r="AA399" i="5"/>
  <c r="AA422" i="5" s="1"/>
  <c r="AA80" i="5"/>
  <c r="AA387" i="5"/>
  <c r="AA410" i="5" s="1"/>
  <c r="AA68" i="5"/>
  <c r="AA390" i="5"/>
  <c r="AA413" i="5" s="1"/>
  <c r="AA71" i="5"/>
  <c r="AA394" i="5"/>
  <c r="AA417" i="5" s="1"/>
  <c r="AA75" i="5"/>
  <c r="AA389" i="5"/>
  <c r="AA412" i="5" s="1"/>
  <c r="AA70" i="5"/>
  <c r="AA388" i="5"/>
  <c r="AA411" i="5" s="1"/>
  <c r="AA69" i="5"/>
  <c r="AA397" i="5"/>
  <c r="AA420" i="5" s="1"/>
  <c r="AA78" i="5"/>
  <c r="AA396" i="5"/>
  <c r="AA419" i="5" s="1"/>
  <c r="AA77" i="5"/>
  <c r="AA391" i="5"/>
  <c r="AA414" i="5" s="1"/>
  <c r="AA72" i="5"/>
  <c r="R35" i="7"/>
  <c r="O35" i="7"/>
  <c r="O38" i="7" s="1"/>
  <c r="O45" i="7"/>
  <c r="H490" i="5"/>
  <c r="H491" i="5" s="1"/>
  <c r="G409" i="5"/>
  <c r="G12" i="7" s="1"/>
  <c r="G490" i="5"/>
  <c r="G491" i="5" s="1"/>
  <c r="F409" i="5"/>
  <c r="F12" i="7" s="1"/>
  <c r="F490" i="5"/>
  <c r="F491" i="5" s="1"/>
  <c r="E409" i="5"/>
  <c r="E12" i="7" s="1"/>
  <c r="E490" i="5"/>
  <c r="E491" i="5" s="1"/>
  <c r="J418" i="5"/>
  <c r="J21" i="7" s="1"/>
  <c r="J490" i="5"/>
  <c r="J491" i="5" s="1"/>
  <c r="L490" i="5"/>
  <c r="L491" i="5" s="1"/>
  <c r="L418" i="5"/>
  <c r="L21" i="7" s="1"/>
  <c r="K418" i="5"/>
  <c r="K21" i="7" s="1"/>
  <c r="K490" i="5"/>
  <c r="K491" i="5" s="1"/>
  <c r="M418" i="5"/>
  <c r="M21" i="7" s="1"/>
  <c r="M490" i="5"/>
  <c r="M491" i="5" s="1"/>
  <c r="M43" i="7" s="1"/>
  <c r="M48" i="7" s="1"/>
  <c r="I418" i="5"/>
  <c r="I21" i="7" s="1"/>
  <c r="I490" i="5"/>
  <c r="I491" i="5" s="1"/>
  <c r="G719" i="5"/>
  <c r="G782" i="5" s="1"/>
  <c r="I719" i="5"/>
  <c r="I782" i="5" s="1"/>
  <c r="H719" i="5"/>
  <c r="H782" i="5" s="1"/>
  <c r="AA423" i="5"/>
  <c r="AA81" i="5"/>
  <c r="AB400" i="5" s="1"/>
  <c r="AA424" i="5"/>
  <c r="AA82" i="5"/>
  <c r="AB401" i="5" s="1"/>
  <c r="AA428" i="5"/>
  <c r="AA86" i="5"/>
  <c r="AB405" i="5" s="1"/>
  <c r="AA426" i="5"/>
  <c r="AA84" i="5"/>
  <c r="AB403" i="5" s="1"/>
  <c r="AA425" i="5"/>
  <c r="AA83" i="5"/>
  <c r="AB402" i="5" s="1"/>
  <c r="AA427" i="5"/>
  <c r="AA85" i="5"/>
  <c r="AB404" i="5" s="1"/>
  <c r="R708" i="5"/>
  <c r="R45" i="7" s="1"/>
  <c r="R48" i="7" s="1"/>
  <c r="R418" i="5"/>
  <c r="R21" i="7" s="1"/>
  <c r="D779" i="5" l="1"/>
  <c r="D763" i="5"/>
  <c r="O48" i="7"/>
  <c r="O50" i="7" s="1"/>
  <c r="N46" i="7"/>
  <c r="P46" i="7"/>
  <c r="P48" i="7" s="1"/>
  <c r="P50" i="7" s="1"/>
  <c r="L17" i="1"/>
  <c r="D718" i="5"/>
  <c r="D727" i="5" s="1"/>
  <c r="D740" i="5" s="1"/>
  <c r="D764" i="5" s="1"/>
  <c r="R38" i="7"/>
  <c r="R50" i="7" s="1"/>
  <c r="AB391" i="5"/>
  <c r="AB414" i="5" s="1"/>
  <c r="AB72" i="5"/>
  <c r="AB397" i="5"/>
  <c r="AB420" i="5" s="1"/>
  <c r="AB78" i="5"/>
  <c r="AB389" i="5"/>
  <c r="AB412" i="5" s="1"/>
  <c r="AB70" i="5"/>
  <c r="AB390" i="5"/>
  <c r="AB413" i="5" s="1"/>
  <c r="AB71" i="5"/>
  <c r="AB399" i="5"/>
  <c r="AB422" i="5" s="1"/>
  <c r="AB80" i="5"/>
  <c r="AB398" i="5"/>
  <c r="AB421" i="5" s="1"/>
  <c r="AB79" i="5"/>
  <c r="AB393" i="5"/>
  <c r="AB416" i="5" s="1"/>
  <c r="AB74" i="5"/>
  <c r="AB396" i="5"/>
  <c r="AB419" i="5" s="1"/>
  <c r="AB77" i="5"/>
  <c r="AB388" i="5"/>
  <c r="AB411" i="5" s="1"/>
  <c r="AB69" i="5"/>
  <c r="AB394" i="5"/>
  <c r="AB417" i="5" s="1"/>
  <c r="AB75" i="5"/>
  <c r="AB387" i="5"/>
  <c r="AB410" i="5" s="1"/>
  <c r="AB68" i="5"/>
  <c r="AB395" i="5"/>
  <c r="AB418" i="5" s="1"/>
  <c r="AB76" i="5"/>
  <c r="AB392" i="5"/>
  <c r="AB415" i="5" s="1"/>
  <c r="AB73" i="5"/>
  <c r="AB386" i="5"/>
  <c r="AB409" i="5" s="1"/>
  <c r="AB67" i="5"/>
  <c r="I34" i="7"/>
  <c r="I38" i="7" s="1"/>
  <c r="I43" i="7"/>
  <c r="I48" i="7" s="1"/>
  <c r="K43" i="7"/>
  <c r="K48" i="7" s="1"/>
  <c r="K34" i="7"/>
  <c r="L34" i="7"/>
  <c r="L38" i="7" s="1"/>
  <c r="J43" i="7"/>
  <c r="J48" i="7" s="1"/>
  <c r="E34" i="7"/>
  <c r="E38" i="7" s="1"/>
  <c r="F43" i="7"/>
  <c r="F48" i="7" s="1"/>
  <c r="G34" i="7"/>
  <c r="G38" i="7" s="1"/>
  <c r="M34" i="7"/>
  <c r="L43" i="7"/>
  <c r="L48" i="7" s="1"/>
  <c r="J34" i="7"/>
  <c r="E43" i="7"/>
  <c r="F34" i="7"/>
  <c r="H34" i="7"/>
  <c r="H38" i="7" s="1"/>
  <c r="G43" i="7"/>
  <c r="G48" i="7" s="1"/>
  <c r="H43" i="7"/>
  <c r="H48" i="7" s="1"/>
  <c r="H732" i="5"/>
  <c r="H733" i="5" s="1"/>
  <c r="H734" i="5" s="1"/>
  <c r="I723" i="5"/>
  <c r="I724" i="5" s="1"/>
  <c r="I725" i="5" s="1"/>
  <c r="I732" i="5"/>
  <c r="I733" i="5" s="1"/>
  <c r="I734" i="5" s="1"/>
  <c r="G732" i="5"/>
  <c r="G733" i="5" s="1"/>
  <c r="G734" i="5" s="1"/>
  <c r="G723" i="5"/>
  <c r="G724" i="5" s="1"/>
  <c r="G725" i="5" s="1"/>
  <c r="H723" i="5"/>
  <c r="H724" i="5" s="1"/>
  <c r="H725" i="5" s="1"/>
  <c r="AB427" i="5"/>
  <c r="AB85" i="5"/>
  <c r="AC404" i="5" s="1"/>
  <c r="AB425" i="5"/>
  <c r="AB83" i="5"/>
  <c r="AC402" i="5" s="1"/>
  <c r="AB426" i="5"/>
  <c r="AB84" i="5"/>
  <c r="AC403" i="5" s="1"/>
  <c r="AB428" i="5"/>
  <c r="AB86" i="5"/>
  <c r="AC405" i="5" s="1"/>
  <c r="AB424" i="5"/>
  <c r="AB82" i="5"/>
  <c r="AC401" i="5" s="1"/>
  <c r="AB423" i="5"/>
  <c r="AB81" i="5"/>
  <c r="AC400" i="5" s="1"/>
  <c r="D790" i="5" l="1"/>
  <c r="N48" i="7"/>
  <c r="N50" i="7" s="1"/>
  <c r="L18" i="1"/>
  <c r="P718" i="5"/>
  <c r="N718" i="5"/>
  <c r="G73" i="1"/>
  <c r="J718" i="5"/>
  <c r="C752" i="5"/>
  <c r="C38" i="7" s="1"/>
  <c r="D54" i="7"/>
  <c r="E48" i="7"/>
  <c r="E50" i="7" s="1"/>
  <c r="L15" i="1"/>
  <c r="D736" i="5"/>
  <c r="D741" i="5" s="1"/>
  <c r="D765" i="5" s="1"/>
  <c r="O718" i="5"/>
  <c r="P54" i="7"/>
  <c r="R718" i="5"/>
  <c r="C778" i="5"/>
  <c r="L9" i="1" s="1"/>
  <c r="F38" i="7"/>
  <c r="F50" i="7" s="1"/>
  <c r="J38" i="7"/>
  <c r="J50" i="7" s="1"/>
  <c r="M38" i="7"/>
  <c r="M50" i="7" s="1"/>
  <c r="K38" i="7"/>
  <c r="K50" i="7" s="1"/>
  <c r="AC392" i="5"/>
  <c r="AC415" i="5" s="1"/>
  <c r="AC73" i="5"/>
  <c r="AC387" i="5"/>
  <c r="AC410" i="5" s="1"/>
  <c r="AC68" i="5"/>
  <c r="AC396" i="5"/>
  <c r="AC419" i="5" s="1"/>
  <c r="AC77" i="5"/>
  <c r="AC398" i="5"/>
  <c r="AC421" i="5" s="1"/>
  <c r="AC79" i="5"/>
  <c r="AC390" i="5"/>
  <c r="AC413" i="5" s="1"/>
  <c r="AC71" i="5"/>
  <c r="AC397" i="5"/>
  <c r="AC420" i="5" s="1"/>
  <c r="AC78" i="5"/>
  <c r="AC386" i="5"/>
  <c r="AC409" i="5" s="1"/>
  <c r="AC67" i="5"/>
  <c r="AC395" i="5"/>
  <c r="AC418" i="5" s="1"/>
  <c r="AC76" i="5"/>
  <c r="AC394" i="5"/>
  <c r="AC417" i="5" s="1"/>
  <c r="AC75" i="5"/>
  <c r="AC388" i="5"/>
  <c r="AC411" i="5" s="1"/>
  <c r="AC69" i="5"/>
  <c r="AC393" i="5"/>
  <c r="AC416" i="5" s="1"/>
  <c r="AC74" i="5"/>
  <c r="AC399" i="5"/>
  <c r="AC422" i="5" s="1"/>
  <c r="AC80" i="5"/>
  <c r="AC389" i="5"/>
  <c r="AC412" i="5" s="1"/>
  <c r="AC70" i="5"/>
  <c r="AC391" i="5"/>
  <c r="AC414" i="5" s="1"/>
  <c r="AC72" i="5"/>
  <c r="M718" i="5"/>
  <c r="H50" i="7"/>
  <c r="G50" i="7"/>
  <c r="L50" i="7"/>
  <c r="I50" i="7"/>
  <c r="L718" i="5"/>
  <c r="AC423" i="5"/>
  <c r="AC81" i="5"/>
  <c r="AD400" i="5" s="1"/>
  <c r="AC424" i="5"/>
  <c r="AC82" i="5"/>
  <c r="AD401" i="5" s="1"/>
  <c r="AC428" i="5"/>
  <c r="AC86" i="5"/>
  <c r="AD405" i="5" s="1"/>
  <c r="AC426" i="5"/>
  <c r="AC84" i="5"/>
  <c r="AD403" i="5" s="1"/>
  <c r="AC425" i="5"/>
  <c r="AC83" i="5"/>
  <c r="AD402" i="5" s="1"/>
  <c r="AC427" i="5"/>
  <c r="AC85" i="5"/>
  <c r="AD404" i="5" s="1"/>
  <c r="N54" i="7" l="1"/>
  <c r="O73" i="1"/>
  <c r="G718" i="5"/>
  <c r="G736" i="5" s="1"/>
  <c r="C779" i="5"/>
  <c r="L10" i="1" s="1"/>
  <c r="E718" i="5"/>
  <c r="E727" i="5" s="1"/>
  <c r="E740" i="5" s="1"/>
  <c r="E764" i="5" s="1"/>
  <c r="I718" i="5"/>
  <c r="I736" i="5" s="1"/>
  <c r="J73" i="1"/>
  <c r="I73" i="1"/>
  <c r="L73" i="1"/>
  <c r="C761" i="5"/>
  <c r="C50" i="7" s="1"/>
  <c r="F718" i="5"/>
  <c r="F736" i="5" s="1"/>
  <c r="K54" i="7"/>
  <c r="K718" i="5"/>
  <c r="D742" i="5"/>
  <c r="P73" i="1"/>
  <c r="R54" i="7"/>
  <c r="F54" i="7"/>
  <c r="O54" i="7"/>
  <c r="I54" i="7"/>
  <c r="D743" i="5"/>
  <c r="D767" i="5" s="1"/>
  <c r="D55" i="7"/>
  <c r="AD389" i="5"/>
  <c r="AD412" i="5" s="1"/>
  <c r="AD70" i="5"/>
  <c r="AD393" i="5"/>
  <c r="AD416" i="5" s="1"/>
  <c r="AD74" i="5"/>
  <c r="AD394" i="5"/>
  <c r="AD417" i="5" s="1"/>
  <c r="AD75" i="5"/>
  <c r="AD386" i="5"/>
  <c r="AD409" i="5" s="1"/>
  <c r="AD67" i="5"/>
  <c r="AD390" i="5"/>
  <c r="AD413" i="5" s="1"/>
  <c r="AD71" i="5"/>
  <c r="AD396" i="5"/>
  <c r="AD419" i="5" s="1"/>
  <c r="AD77" i="5"/>
  <c r="AD392" i="5"/>
  <c r="AD415" i="5" s="1"/>
  <c r="AD73" i="5"/>
  <c r="AD391" i="5"/>
  <c r="AD414" i="5" s="1"/>
  <c r="AD72" i="5"/>
  <c r="AD399" i="5"/>
  <c r="AD422" i="5" s="1"/>
  <c r="AD80" i="5"/>
  <c r="AD388" i="5"/>
  <c r="AD411" i="5" s="1"/>
  <c r="AD69" i="5"/>
  <c r="AD395" i="5"/>
  <c r="AD418" i="5" s="1"/>
  <c r="AD76" i="5"/>
  <c r="AD397" i="5"/>
  <c r="AD420" i="5" s="1"/>
  <c r="AD78" i="5"/>
  <c r="AD398" i="5"/>
  <c r="AD421" i="5" s="1"/>
  <c r="AD79" i="5"/>
  <c r="AD387" i="5"/>
  <c r="AD410" i="5" s="1"/>
  <c r="AD68" i="5"/>
  <c r="H718" i="5"/>
  <c r="M719" i="5" s="1"/>
  <c r="M782" i="5" s="1"/>
  <c r="AD427" i="5"/>
  <c r="AD85" i="5"/>
  <c r="AE404" i="5" s="1"/>
  <c r="AD425" i="5"/>
  <c r="AD83" i="5"/>
  <c r="AE402" i="5" s="1"/>
  <c r="AD426" i="5"/>
  <c r="AD84" i="5"/>
  <c r="AE403" i="5" s="1"/>
  <c r="AD428" i="5"/>
  <c r="AD86" i="5"/>
  <c r="AE405" i="5" s="1"/>
  <c r="AD424" i="5"/>
  <c r="AD82" i="5"/>
  <c r="AE401" i="5" s="1"/>
  <c r="AD423" i="5"/>
  <c r="AD81" i="5"/>
  <c r="AE400" i="5" s="1"/>
  <c r="D780" i="5" l="1"/>
  <c r="D766" i="5"/>
  <c r="D791" i="5"/>
  <c r="D792" i="5"/>
  <c r="G54" i="7"/>
  <c r="G727" i="5"/>
  <c r="G740" i="5" s="1"/>
  <c r="G764" i="5" s="1"/>
  <c r="L54" i="7"/>
  <c r="E736" i="5"/>
  <c r="E741" i="5" s="1"/>
  <c r="Q719" i="5"/>
  <c r="Q782" i="5" s="1"/>
  <c r="M73" i="1"/>
  <c r="J54" i="7"/>
  <c r="D57" i="7"/>
  <c r="E54" i="7"/>
  <c r="I727" i="5"/>
  <c r="H73" i="1"/>
  <c r="D58" i="7"/>
  <c r="F727" i="5"/>
  <c r="F740" i="5" s="1"/>
  <c r="F764" i="5" s="1"/>
  <c r="K73" i="1"/>
  <c r="N73" i="1"/>
  <c r="D768" i="5"/>
  <c r="M54" i="7"/>
  <c r="D56" i="7"/>
  <c r="D60" i="7" s="1"/>
  <c r="D62" i="7" s="1"/>
  <c r="P719" i="5"/>
  <c r="P782" i="5" s="1"/>
  <c r="L719" i="5"/>
  <c r="L782" i="5" s="1"/>
  <c r="J719" i="5"/>
  <c r="J782" i="5" s="1"/>
  <c r="K719" i="5"/>
  <c r="K782" i="5" s="1"/>
  <c r="H54" i="7"/>
  <c r="O719" i="5"/>
  <c r="O782" i="5" s="1"/>
  <c r="AE398" i="5"/>
  <c r="AE421" i="5" s="1"/>
  <c r="AE79" i="5"/>
  <c r="AE388" i="5"/>
  <c r="AE411" i="5" s="1"/>
  <c r="AE69" i="5"/>
  <c r="AE391" i="5"/>
  <c r="AE414" i="5" s="1"/>
  <c r="AE72" i="5"/>
  <c r="AE396" i="5"/>
  <c r="AE419" i="5" s="1"/>
  <c r="AE77" i="5"/>
  <c r="AE386" i="5"/>
  <c r="AE409" i="5" s="1"/>
  <c r="AE67" i="5"/>
  <c r="AE393" i="5"/>
  <c r="AE416" i="5" s="1"/>
  <c r="AE74" i="5"/>
  <c r="AE387" i="5"/>
  <c r="AE410" i="5" s="1"/>
  <c r="AE68" i="5"/>
  <c r="AE397" i="5"/>
  <c r="AE420" i="5" s="1"/>
  <c r="AE78" i="5"/>
  <c r="AE395" i="5"/>
  <c r="AE418" i="5" s="1"/>
  <c r="AE76" i="5"/>
  <c r="AE399" i="5"/>
  <c r="AE422" i="5" s="1"/>
  <c r="AE80" i="5"/>
  <c r="AE392" i="5"/>
  <c r="AE415" i="5" s="1"/>
  <c r="AE73" i="5"/>
  <c r="AE390" i="5"/>
  <c r="AE413" i="5" s="1"/>
  <c r="AE71" i="5"/>
  <c r="AE394" i="5"/>
  <c r="AE417" i="5" s="1"/>
  <c r="AE75" i="5"/>
  <c r="AE389" i="5"/>
  <c r="AE412" i="5" s="1"/>
  <c r="AE70" i="5"/>
  <c r="N723" i="5"/>
  <c r="N724" i="5" s="1"/>
  <c r="N725" i="5" s="1"/>
  <c r="N727" i="5" s="1"/>
  <c r="N740" i="5" s="1"/>
  <c r="N764" i="5" s="1"/>
  <c r="N732" i="5"/>
  <c r="N733" i="5" s="1"/>
  <c r="N734" i="5" s="1"/>
  <c r="N736" i="5" s="1"/>
  <c r="H727" i="5"/>
  <c r="H740" i="5" s="1"/>
  <c r="H764" i="5" s="1"/>
  <c r="R719" i="5"/>
  <c r="R782" i="5" s="1"/>
  <c r="C718" i="5"/>
  <c r="H736" i="5"/>
  <c r="AE423" i="5"/>
  <c r="AE81" i="5"/>
  <c r="AF400" i="5" s="1"/>
  <c r="AE424" i="5"/>
  <c r="AE82" i="5"/>
  <c r="AF401" i="5" s="1"/>
  <c r="AE428" i="5"/>
  <c r="AE86" i="5"/>
  <c r="AF405" i="5" s="1"/>
  <c r="AE426" i="5"/>
  <c r="AE84" i="5"/>
  <c r="AF403" i="5" s="1"/>
  <c r="AE425" i="5"/>
  <c r="AE83" i="5"/>
  <c r="AF402" i="5" s="1"/>
  <c r="AE427" i="5"/>
  <c r="AE85" i="5"/>
  <c r="AF404" i="5" s="1"/>
  <c r="E743" i="5" l="1"/>
  <c r="E765" i="5"/>
  <c r="G55" i="7"/>
  <c r="O732" i="5"/>
  <c r="O733" i="5" s="1"/>
  <c r="O734" i="5" s="1"/>
  <c r="O736" i="5" s="1"/>
  <c r="G741" i="5"/>
  <c r="G765" i="5" s="1"/>
  <c r="Q723" i="5"/>
  <c r="Q724" i="5" s="1"/>
  <c r="Q725" i="5" s="1"/>
  <c r="Q727" i="5" s="1"/>
  <c r="Q740" i="5" s="1"/>
  <c r="Q764" i="5" s="1"/>
  <c r="M732" i="5"/>
  <c r="M733" i="5" s="1"/>
  <c r="M734" i="5" s="1"/>
  <c r="M736" i="5" s="1"/>
  <c r="F741" i="5"/>
  <c r="F765" i="5" s="1"/>
  <c r="M723" i="5"/>
  <c r="M724" i="5" s="1"/>
  <c r="M725" i="5" s="1"/>
  <c r="M727" i="5" s="1"/>
  <c r="M740" i="5" s="1"/>
  <c r="M764" i="5" s="1"/>
  <c r="D770" i="5"/>
  <c r="I740" i="5"/>
  <c r="I764" i="5" s="1"/>
  <c r="I741" i="5"/>
  <c r="I765" i="5" s="1"/>
  <c r="G77" i="1"/>
  <c r="Q732" i="5"/>
  <c r="Q733" i="5" s="1"/>
  <c r="Q734" i="5" s="1"/>
  <c r="Q736" i="5" s="1"/>
  <c r="G74" i="1"/>
  <c r="G75" i="1" s="1"/>
  <c r="F56" i="7"/>
  <c r="O723" i="5"/>
  <c r="O724" i="5" s="1"/>
  <c r="O725" i="5" s="1"/>
  <c r="O727" i="5" s="1"/>
  <c r="J732" i="5"/>
  <c r="J733" i="5" s="1"/>
  <c r="J734" i="5" s="1"/>
  <c r="J736" i="5" s="1"/>
  <c r="K723" i="5"/>
  <c r="K724" i="5" s="1"/>
  <c r="K725" i="5" s="1"/>
  <c r="K727" i="5" s="1"/>
  <c r="K740" i="5" s="1"/>
  <c r="K764" i="5" s="1"/>
  <c r="J723" i="5"/>
  <c r="J724" i="5" s="1"/>
  <c r="J725" i="5" s="1"/>
  <c r="J727" i="5" s="1"/>
  <c r="J740" i="5" s="1"/>
  <c r="J764" i="5" s="1"/>
  <c r="K732" i="5"/>
  <c r="K733" i="5" s="1"/>
  <c r="K734" i="5" s="1"/>
  <c r="K736" i="5" s="1"/>
  <c r="L723" i="5"/>
  <c r="L724" i="5" s="1"/>
  <c r="L725" i="5" s="1"/>
  <c r="L727" i="5" s="1"/>
  <c r="L740" i="5" s="1"/>
  <c r="L764" i="5" s="1"/>
  <c r="L732" i="5"/>
  <c r="L733" i="5" s="1"/>
  <c r="L734" i="5" s="1"/>
  <c r="L736" i="5" s="1"/>
  <c r="R723" i="5"/>
  <c r="R724" i="5" s="1"/>
  <c r="R725" i="5" s="1"/>
  <c r="R727" i="5" s="1"/>
  <c r="R740" i="5" s="1"/>
  <c r="R764" i="5" s="1"/>
  <c r="P732" i="5"/>
  <c r="P733" i="5" s="1"/>
  <c r="P734" i="5" s="1"/>
  <c r="P736" i="5" s="1"/>
  <c r="E55" i="7"/>
  <c r="P723" i="5"/>
  <c r="P724" i="5" s="1"/>
  <c r="P725" i="5" s="1"/>
  <c r="P727" i="5" s="1"/>
  <c r="P740" i="5" s="1"/>
  <c r="P764" i="5" s="1"/>
  <c r="F55" i="7"/>
  <c r="AF394" i="5"/>
  <c r="AF417" i="5" s="1"/>
  <c r="AF75" i="5"/>
  <c r="AF392" i="5"/>
  <c r="AF415" i="5" s="1"/>
  <c r="AF73" i="5"/>
  <c r="AF395" i="5"/>
  <c r="AF418" i="5" s="1"/>
  <c r="AF76" i="5"/>
  <c r="AF387" i="5"/>
  <c r="AF410" i="5" s="1"/>
  <c r="AF68" i="5"/>
  <c r="AF393" i="5"/>
  <c r="AF416" i="5" s="1"/>
  <c r="AF74" i="5"/>
  <c r="AF396" i="5"/>
  <c r="AF419" i="5" s="1"/>
  <c r="AF77" i="5"/>
  <c r="AF388" i="5"/>
  <c r="AF411" i="5" s="1"/>
  <c r="AF69" i="5"/>
  <c r="AF389" i="5"/>
  <c r="AF412" i="5" s="1"/>
  <c r="AF70" i="5"/>
  <c r="AF390" i="5"/>
  <c r="AF413" i="5" s="1"/>
  <c r="AF71" i="5"/>
  <c r="AF399" i="5"/>
  <c r="AF422" i="5" s="1"/>
  <c r="AF80" i="5"/>
  <c r="AF397" i="5"/>
  <c r="AF420" i="5" s="1"/>
  <c r="AF78" i="5"/>
  <c r="AF386" i="5"/>
  <c r="AF409" i="5" s="1"/>
  <c r="AF67" i="5"/>
  <c r="AF391" i="5"/>
  <c r="AF414" i="5" s="1"/>
  <c r="AF72" i="5"/>
  <c r="AF398" i="5"/>
  <c r="AF421" i="5" s="1"/>
  <c r="AF79" i="5"/>
  <c r="F743" i="5"/>
  <c r="N741" i="5"/>
  <c r="N765" i="5" s="1"/>
  <c r="H741" i="5"/>
  <c r="H765" i="5" s="1"/>
  <c r="R732" i="5"/>
  <c r="R733" i="5" s="1"/>
  <c r="R734" i="5" s="1"/>
  <c r="R736" i="5" s="1"/>
  <c r="E742" i="5"/>
  <c r="G743" i="5"/>
  <c r="G742" i="5"/>
  <c r="AF427" i="5"/>
  <c r="AF85" i="5"/>
  <c r="AG404" i="5" s="1"/>
  <c r="AF425" i="5"/>
  <c r="AF83" i="5"/>
  <c r="AG402" i="5" s="1"/>
  <c r="AF426" i="5"/>
  <c r="AF84" i="5"/>
  <c r="AG403" i="5" s="1"/>
  <c r="AF428" i="5"/>
  <c r="AF86" i="5"/>
  <c r="AG405" i="5" s="1"/>
  <c r="AF424" i="5"/>
  <c r="AF82" i="5"/>
  <c r="AG401" i="5" s="1"/>
  <c r="AF423" i="5"/>
  <c r="AF81" i="5"/>
  <c r="AG400" i="5" s="1"/>
  <c r="G766" i="5" l="1"/>
  <c r="G780" i="5" s="1"/>
  <c r="E766" i="5"/>
  <c r="E57" i="7" s="1"/>
  <c r="F767" i="5"/>
  <c r="F58" i="7" s="1"/>
  <c r="E58" i="7"/>
  <c r="E767" i="5"/>
  <c r="E792" i="5" s="1"/>
  <c r="G767" i="5"/>
  <c r="G58" i="7" s="1"/>
  <c r="E768" i="5"/>
  <c r="I56" i="7"/>
  <c r="F792" i="5"/>
  <c r="G791" i="5"/>
  <c r="E780" i="5"/>
  <c r="G792" i="5"/>
  <c r="E791" i="5"/>
  <c r="O741" i="5"/>
  <c r="O765" i="5" s="1"/>
  <c r="M741" i="5"/>
  <c r="M765" i="5" s="1"/>
  <c r="O740" i="5"/>
  <c r="O764" i="5" s="1"/>
  <c r="F742" i="5"/>
  <c r="I743" i="5"/>
  <c r="I742" i="5"/>
  <c r="I766" i="5" s="1"/>
  <c r="E770" i="5"/>
  <c r="H56" i="7"/>
  <c r="N56" i="7"/>
  <c r="O56" i="7"/>
  <c r="L55" i="7"/>
  <c r="G56" i="7"/>
  <c r="M56" i="7"/>
  <c r="E56" i="7"/>
  <c r="L741" i="5"/>
  <c r="L765" i="5" s="1"/>
  <c r="L743" i="5"/>
  <c r="J741" i="5"/>
  <c r="J765" i="5" s="1"/>
  <c r="K741" i="5"/>
  <c r="K765" i="5" s="1"/>
  <c r="Q55" i="7"/>
  <c r="G57" i="7"/>
  <c r="P55" i="7"/>
  <c r="R55" i="7"/>
  <c r="M55" i="7"/>
  <c r="O55" i="7"/>
  <c r="N55" i="7"/>
  <c r="N742" i="5"/>
  <c r="AG398" i="5"/>
  <c r="AG421" i="5" s="1"/>
  <c r="C421" i="5" s="1"/>
  <c r="C24" i="7" s="1"/>
  <c r="AG79" i="5"/>
  <c r="AG386" i="5"/>
  <c r="AG409" i="5" s="1"/>
  <c r="C409" i="5" s="1"/>
  <c r="C12" i="7" s="1"/>
  <c r="AG67" i="5"/>
  <c r="AG399" i="5"/>
  <c r="AG422" i="5" s="1"/>
  <c r="C422" i="5" s="1"/>
  <c r="C25" i="7" s="1"/>
  <c r="AG80" i="5"/>
  <c r="AG389" i="5"/>
  <c r="AG412" i="5" s="1"/>
  <c r="C412" i="5" s="1"/>
  <c r="C15" i="7" s="1"/>
  <c r="AG70" i="5"/>
  <c r="AG396" i="5"/>
  <c r="AG419" i="5" s="1"/>
  <c r="C419" i="5" s="1"/>
  <c r="C22" i="7" s="1"/>
  <c r="AG77" i="5"/>
  <c r="AG387" i="5"/>
  <c r="AG410" i="5" s="1"/>
  <c r="C410" i="5" s="1"/>
  <c r="C13" i="7" s="1"/>
  <c r="AG68" i="5"/>
  <c r="AG392" i="5"/>
  <c r="AG415" i="5" s="1"/>
  <c r="C415" i="5" s="1"/>
  <c r="C18" i="7" s="1"/>
  <c r="AG73" i="5"/>
  <c r="AG391" i="5"/>
  <c r="AG414" i="5" s="1"/>
  <c r="C414" i="5" s="1"/>
  <c r="C17" i="7" s="1"/>
  <c r="AG72" i="5"/>
  <c r="AG397" i="5"/>
  <c r="AG420" i="5" s="1"/>
  <c r="C420" i="5" s="1"/>
  <c r="C23" i="7" s="1"/>
  <c r="AG78" i="5"/>
  <c r="AG390" i="5"/>
  <c r="AG413" i="5" s="1"/>
  <c r="C413" i="5" s="1"/>
  <c r="C16" i="7" s="1"/>
  <c r="AG71" i="5"/>
  <c r="AG388" i="5"/>
  <c r="AG411" i="5" s="1"/>
  <c r="C411" i="5" s="1"/>
  <c r="C14" i="7" s="1"/>
  <c r="AG69" i="5"/>
  <c r="AG393" i="5"/>
  <c r="AG416" i="5" s="1"/>
  <c r="C416" i="5" s="1"/>
  <c r="C19" i="7" s="1"/>
  <c r="AG74" i="5"/>
  <c r="AG395" i="5"/>
  <c r="AG418" i="5" s="1"/>
  <c r="C418" i="5" s="1"/>
  <c r="C21" i="7" s="1"/>
  <c r="AG76" i="5"/>
  <c r="AG394" i="5"/>
  <c r="AG417" i="5" s="1"/>
  <c r="C417" i="5" s="1"/>
  <c r="C20" i="7" s="1"/>
  <c r="AG75" i="5"/>
  <c r="N743" i="5"/>
  <c r="H743" i="5"/>
  <c r="M743" i="5"/>
  <c r="M767" i="5" s="1"/>
  <c r="H742" i="5"/>
  <c r="H55" i="7"/>
  <c r="M742" i="5"/>
  <c r="R741" i="5"/>
  <c r="R765" i="5" s="1"/>
  <c r="Q741" i="5"/>
  <c r="Q765" i="5" s="1"/>
  <c r="P741" i="5"/>
  <c r="P765" i="5" s="1"/>
  <c r="C736" i="5"/>
  <c r="B737" i="5" s="1"/>
  <c r="C727" i="5"/>
  <c r="B728" i="5" s="1"/>
  <c r="AG423" i="5"/>
  <c r="AG81" i="5"/>
  <c r="AG424" i="5"/>
  <c r="AG82" i="5"/>
  <c r="AG428" i="5"/>
  <c r="AG86" i="5"/>
  <c r="AG426" i="5"/>
  <c r="AG84" i="5"/>
  <c r="AG425" i="5"/>
  <c r="AG83" i="5"/>
  <c r="AG427" i="5"/>
  <c r="AG85" i="5"/>
  <c r="I768" i="5" l="1"/>
  <c r="H57" i="7"/>
  <c r="H766" i="5"/>
  <c r="H58" i="7"/>
  <c r="H767" i="5"/>
  <c r="H768" i="5" s="1"/>
  <c r="H770" i="5" s="1"/>
  <c r="N57" i="7"/>
  <c r="N766" i="5"/>
  <c r="L58" i="7"/>
  <c r="L767" i="5"/>
  <c r="L768" i="5" s="1"/>
  <c r="E60" i="7"/>
  <c r="E62" i="7" s="1"/>
  <c r="F766" i="5"/>
  <c r="F768" i="5" s="1"/>
  <c r="F770" i="5" s="1"/>
  <c r="G768" i="5"/>
  <c r="G770" i="5" s="1"/>
  <c r="M57" i="7"/>
  <c r="M766" i="5"/>
  <c r="M768" i="5" s="1"/>
  <c r="N792" i="5"/>
  <c r="N767" i="5"/>
  <c r="N768" i="5" s="1"/>
  <c r="I792" i="5"/>
  <c r="I767" i="5"/>
  <c r="I791" i="5"/>
  <c r="I780" i="5"/>
  <c r="M791" i="5"/>
  <c r="N791" i="5"/>
  <c r="H780" i="5"/>
  <c r="H792" i="5"/>
  <c r="L792" i="5"/>
  <c r="F57" i="7"/>
  <c r="F60" i="7" s="1"/>
  <c r="F62" i="7" s="1"/>
  <c r="F791" i="5"/>
  <c r="M792" i="5"/>
  <c r="M780" i="5"/>
  <c r="N780" i="5"/>
  <c r="H791" i="5"/>
  <c r="Q743" i="5"/>
  <c r="O743" i="5"/>
  <c r="R742" i="5"/>
  <c r="R766" i="5" s="1"/>
  <c r="O742" i="5"/>
  <c r="G60" i="7"/>
  <c r="G62" i="7" s="1"/>
  <c r="I57" i="7"/>
  <c r="I55" i="7"/>
  <c r="I770" i="5"/>
  <c r="I58" i="7"/>
  <c r="Q56" i="7"/>
  <c r="R56" i="7"/>
  <c r="J56" i="7"/>
  <c r="K56" i="7"/>
  <c r="L56" i="7"/>
  <c r="L742" i="5"/>
  <c r="L766" i="5" s="1"/>
  <c r="K742" i="5"/>
  <c r="J742" i="5"/>
  <c r="J55" i="7"/>
  <c r="K743" i="5"/>
  <c r="K55" i="7"/>
  <c r="J743" i="5"/>
  <c r="N58" i="7"/>
  <c r="N60" i="7" s="1"/>
  <c r="N62" i="7" s="1"/>
  <c r="H60" i="7"/>
  <c r="H62" i="7" s="1"/>
  <c r="M58" i="7"/>
  <c r="M60" i="7" s="1"/>
  <c r="M62" i="7" s="1"/>
  <c r="R743" i="5"/>
  <c r="Q742" i="5"/>
  <c r="Q766" i="5" s="1"/>
  <c r="P742" i="5"/>
  <c r="P766" i="5" s="1"/>
  <c r="P743" i="5"/>
  <c r="P767" i="5" s="1"/>
  <c r="P768" i="5" s="1"/>
  <c r="K57" i="7" l="1"/>
  <c r="K766" i="5"/>
  <c r="O57" i="7"/>
  <c r="O766" i="5"/>
  <c r="R792" i="5"/>
  <c r="R767" i="5"/>
  <c r="R768" i="5" s="1"/>
  <c r="J58" i="7"/>
  <c r="J767" i="5"/>
  <c r="K58" i="7"/>
  <c r="K60" i="7" s="1"/>
  <c r="K62" i="7" s="1"/>
  <c r="K767" i="5"/>
  <c r="K768" i="5" s="1"/>
  <c r="J57" i="7"/>
  <c r="J766" i="5"/>
  <c r="Q58" i="7"/>
  <c r="Q767" i="5"/>
  <c r="Q768" i="5" s="1"/>
  <c r="F780" i="5"/>
  <c r="O767" i="5"/>
  <c r="O58" i="7" s="1"/>
  <c r="P791" i="5"/>
  <c r="P780" i="5"/>
  <c r="L780" i="5"/>
  <c r="L791" i="5"/>
  <c r="R57" i="7"/>
  <c r="R780" i="5"/>
  <c r="R791" i="5"/>
  <c r="Q792" i="5"/>
  <c r="O780" i="5"/>
  <c r="K780" i="5"/>
  <c r="J780" i="5"/>
  <c r="K792" i="5"/>
  <c r="Q780" i="5"/>
  <c r="Q791" i="5"/>
  <c r="J792" i="5"/>
  <c r="O792" i="5"/>
  <c r="O791" i="5"/>
  <c r="K791" i="5"/>
  <c r="J791" i="5"/>
  <c r="I60" i="7"/>
  <c r="I62" i="7" s="1"/>
  <c r="P56" i="7"/>
  <c r="L770" i="5"/>
  <c r="K770" i="5"/>
  <c r="J60" i="7"/>
  <c r="J62" i="7" s="1"/>
  <c r="L57" i="7"/>
  <c r="L60" i="7" s="1"/>
  <c r="L62" i="7" s="1"/>
  <c r="P57" i="7"/>
  <c r="R58" i="7"/>
  <c r="R60" i="7" s="1"/>
  <c r="R62" i="7" s="1"/>
  <c r="Q57" i="7"/>
  <c r="Q60" i="7" s="1"/>
  <c r="Q62" i="7" s="1"/>
  <c r="B744" i="5"/>
  <c r="P792" i="5"/>
  <c r="J768" i="5" l="1"/>
  <c r="J770" i="5" s="1"/>
  <c r="O768" i="5"/>
  <c r="O60" i="7"/>
  <c r="O62" i="7" s="1"/>
  <c r="C780" i="5"/>
  <c r="L11" i="1" s="1"/>
  <c r="P58" i="7"/>
  <c r="M770" i="5"/>
  <c r="P60" i="7" l="1"/>
  <c r="P62" i="7" s="1"/>
  <c r="L19" i="1"/>
  <c r="Q775" i="5"/>
  <c r="N775" i="5"/>
  <c r="E775" i="5"/>
  <c r="L775" i="5"/>
  <c r="M775" i="5"/>
  <c r="O775" i="5"/>
  <c r="P775" i="5"/>
  <c r="G775" i="5"/>
  <c r="H775" i="5"/>
  <c r="R775" i="5"/>
  <c r="J775" i="5"/>
  <c r="K775" i="5"/>
  <c r="D775" i="5"/>
  <c r="I775" i="5"/>
  <c r="F775" i="5"/>
  <c r="N770" i="5"/>
  <c r="O770" i="5" l="1"/>
  <c r="P770" i="5" l="1"/>
  <c r="Q770" i="5" l="1"/>
  <c r="R770" i="5" l="1"/>
</calcChain>
</file>

<file path=xl/sharedStrings.xml><?xml version="1.0" encoding="utf-8"?>
<sst xmlns="http://schemas.openxmlformats.org/spreadsheetml/2006/main" count="301" uniqueCount="209">
  <si>
    <t>Despesas de constituição</t>
  </si>
  <si>
    <t>Comissão de Gestão</t>
  </si>
  <si>
    <t>Carried Interest</t>
  </si>
  <si>
    <t>Hurdle rate</t>
  </si>
  <si>
    <t>Proporção investidores</t>
  </si>
  <si>
    <t>Catch up</t>
  </si>
  <si>
    <t>Inflação</t>
  </si>
  <si>
    <t>Investimento</t>
  </si>
  <si>
    <t>Reembolso (dividendos e capital investido)</t>
  </si>
  <si>
    <t>TOTAL</t>
  </si>
  <si>
    <t>TIR</t>
  </si>
  <si>
    <t>Maturidade</t>
  </si>
  <si>
    <t>Região</t>
  </si>
  <si>
    <t>Dimensão fundo</t>
  </si>
  <si>
    <t>Incidência em período investimento</t>
  </si>
  <si>
    <t>Incidência em período pós-investimento</t>
  </si>
  <si>
    <t>Despesas de desinvestimento / oportunidade</t>
  </si>
  <si>
    <t>Despesas de investimento</t>
  </si>
  <si>
    <t>Despesas de gestão</t>
  </si>
  <si>
    <t>Fixas</t>
  </si>
  <si>
    <t>Variáveis (participada/ano)</t>
  </si>
  <si>
    <t>Industria</t>
  </si>
  <si>
    <t>Perfil de projecto</t>
  </si>
  <si>
    <t>NPV</t>
  </si>
  <si>
    <t>AVALIAÇÃO</t>
  </si>
  <si>
    <t>Taxa até final construção "+1"</t>
  </si>
  <si>
    <t>Período</t>
  </si>
  <si>
    <t>X</t>
  </si>
  <si>
    <t>Z</t>
  </si>
  <si>
    <t>Greenfield</t>
  </si>
  <si>
    <t>Early brownfield</t>
  </si>
  <si>
    <t>Brownfield</t>
  </si>
  <si>
    <t>PROJECTOS</t>
  </si>
  <si>
    <t>Tipo</t>
  </si>
  <si>
    <t>Montante</t>
  </si>
  <si>
    <t>Taxa entre final construção "+2" e "+5"</t>
  </si>
  <si>
    <t>Taxa entre final construção "+6" e Termo</t>
  </si>
  <si>
    <t>Momento Investimento (só pode ocorrer até final período investimento)</t>
  </si>
  <si>
    <t>NOTAS INTRODUTÓRIAS</t>
  </si>
  <si>
    <t>CÁLCULOS</t>
  </si>
  <si>
    <t>Ano</t>
  </si>
  <si>
    <t>Momento Desinvestimento (só pode ocorrer até final período fundo)</t>
  </si>
  <si>
    <t>Desinvestimento</t>
  </si>
  <si>
    <t>Momento entrada</t>
  </si>
  <si>
    <t>Calendário</t>
  </si>
  <si>
    <t>Momento saída</t>
  </si>
  <si>
    <t>Despesas constituição</t>
  </si>
  <si>
    <t>Cash Flow Saída</t>
  </si>
  <si>
    <t>Índice inflação</t>
  </si>
  <si>
    <t>Numero oportunidades concretizadas</t>
  </si>
  <si>
    <t>Custos oportunidades concretizadas</t>
  </si>
  <si>
    <t>Custos oportunidades analizadas</t>
  </si>
  <si>
    <t>Dividendos</t>
  </si>
  <si>
    <t>Vida do fundo</t>
  </si>
  <si>
    <t>Vida do fundo (em anos)</t>
  </si>
  <si>
    <t>Ultimo período vida do fundo</t>
  </si>
  <si>
    <t xml:space="preserve">Check - saídas </t>
  </si>
  <si>
    <t>(se ERRO porque número de desinvestimentos é diferente de número de investimentos)</t>
  </si>
  <si>
    <t>Número participadas em carteira</t>
  </si>
  <si>
    <t>Despesas de desinvestimento</t>
  </si>
  <si>
    <t>Numero alienações</t>
  </si>
  <si>
    <t>Custos alienações</t>
  </si>
  <si>
    <t>Comissão de gestão</t>
  </si>
  <si>
    <t>Período de investimento (em anos)</t>
  </si>
  <si>
    <t>Período de desinvestimento (em anos)</t>
  </si>
  <si>
    <t>Check - período investimento</t>
  </si>
  <si>
    <t>(se ERRO porque investimento fora do prazo de investimento)</t>
  </si>
  <si>
    <t xml:space="preserve">(se ERRO porque mais do que </t>
  </si>
  <si>
    <t>uma flag por desinvestimento)</t>
  </si>
  <si>
    <t>Check - desinvestimento</t>
  </si>
  <si>
    <t>Check - investimento</t>
  </si>
  <si>
    <t>uma flag por investimento)</t>
  </si>
  <si>
    <t>(se ERRO porque investimento fora do prazo de desinvestimento)</t>
  </si>
  <si>
    <t>Ref Ano 0</t>
  </si>
  <si>
    <t>Período de investimento</t>
  </si>
  <si>
    <t>Período de desinvestimento</t>
  </si>
  <si>
    <t>Período pós-investimento</t>
  </si>
  <si>
    <t xml:space="preserve"> (Montantes em EUR mil, excepto quando indicado o contrário)</t>
  </si>
  <si>
    <t>Carteira activa</t>
  </si>
  <si>
    <t>Entradas</t>
  </si>
  <si>
    <t>Carteira</t>
  </si>
  <si>
    <t>Saídas</t>
  </si>
  <si>
    <t>Valor</t>
  </si>
  <si>
    <t>Resumo cash flows investimento (antes dividendos)</t>
  </si>
  <si>
    <t>FLAGS E REFERÊNCIAS</t>
  </si>
  <si>
    <t>Geral</t>
  </si>
  <si>
    <t>CASH FLOWS INVESTIMENTO</t>
  </si>
  <si>
    <t>&gt;&gt;</t>
  </si>
  <si>
    <t>Resumo cash flow por investimento (incluindo dividendos)</t>
  </si>
  <si>
    <t>AVALIAÇÃO DE CARTEIRA</t>
  </si>
  <si>
    <t>CUSTOS, COMISSÕES E OUTROS</t>
  </si>
  <si>
    <t>Preço aquisição por unidade monetária</t>
  </si>
  <si>
    <t>Desembolsos subsequentes por unidade monetária</t>
  </si>
  <si>
    <t>Preço alienação por unidade monetária</t>
  </si>
  <si>
    <t>Dividendos por unidade monetária</t>
  </si>
  <si>
    <t>Casf Flow de projecto</t>
  </si>
  <si>
    <t>Cash flow de entrada</t>
  </si>
  <si>
    <t>Cash Flow total venda</t>
  </si>
  <si>
    <t>Taxa em período investimento</t>
  </si>
  <si>
    <t>Taxa em período pós-investimento</t>
  </si>
  <si>
    <t>CASH FLOW</t>
  </si>
  <si>
    <t>% imputado ao fundo</t>
  </si>
  <si>
    <t>% aborting costs imputados ao fundo</t>
  </si>
  <si>
    <t>Oportunidade concretizada - taxa sobre valor investimento</t>
  </si>
  <si>
    <t>Aborting costs - taxa sobre oportunidades concretizadas</t>
  </si>
  <si>
    <t>Cash flow actividades de investimento (1)</t>
  </si>
  <si>
    <t>Cash flow operacional (2)</t>
  </si>
  <si>
    <t>Total cash flow antes de financiamento (3=1+2)</t>
  </si>
  <si>
    <t>Cash flow financiamento (4)</t>
  </si>
  <si>
    <t>Total cash flow (5=3+4)</t>
  </si>
  <si>
    <t>Aumentos de capital de investidores (equity)</t>
  </si>
  <si>
    <t>RACIOS E INDICADORES</t>
  </si>
  <si>
    <t>Cash yield investidores</t>
  </si>
  <si>
    <t>Preferred return</t>
  </si>
  <si>
    <t>Cash flow</t>
  </si>
  <si>
    <t>Flag</t>
  </si>
  <si>
    <t>Updated NPV</t>
  </si>
  <si>
    <t>CF catch up</t>
  </si>
  <si>
    <t>CF preferred return</t>
  </si>
  <si>
    <t>Catch up - carried interest</t>
  </si>
  <si>
    <t>Dividendos - pos catch up</t>
  </si>
  <si>
    <t>Carried interest - pos catch up</t>
  </si>
  <si>
    <t>Investidores - pos catch up</t>
  </si>
  <si>
    <t>Investidores - preferred return</t>
  </si>
  <si>
    <t>Carried interest - catch up</t>
  </si>
  <si>
    <t>Cash flow de referência</t>
  </si>
  <si>
    <t>Redução capital &amp; Dividendos - preferred return</t>
  </si>
  <si>
    <t>Total aumento de capital do fundo</t>
  </si>
  <si>
    <t>Por investimento</t>
  </si>
  <si>
    <t>Cash flow actividades de investimento</t>
  </si>
  <si>
    <t>Por natureza</t>
  </si>
  <si>
    <t>(TIR)</t>
  </si>
  <si>
    <t>Total cash flow actividades de investimento (1)</t>
  </si>
  <si>
    <t>Cash flow operacional</t>
  </si>
  <si>
    <t>Total cash flow operacional (2)</t>
  </si>
  <si>
    <t>CASH FLOW ANTES DE FINANCIAMENTO (3=1+2)</t>
  </si>
  <si>
    <t>Cash flow financiamento</t>
  </si>
  <si>
    <t>Total cash flow financiamento (4)</t>
  </si>
  <si>
    <t>TOTAL CASH FLOW (5=3+4)</t>
  </si>
  <si>
    <t>PROJECÇÕES DE CASH FLOW</t>
  </si>
  <si>
    <t>CONTROLO</t>
  </si>
  <si>
    <t>PRESSUPOSTOS GERAIS</t>
  </si>
  <si>
    <t>PRINCIPAIS INDICADORES</t>
  </si>
  <si>
    <t>Bruta (apenas actividades de investimento)</t>
  </si>
  <si>
    <t>Líquida (investimento + despesas antes carried)</t>
  </si>
  <si>
    <t>Final (investimento + despesas incluindo carried)</t>
  </si>
  <si>
    <t>Build up da TIR Líquida</t>
  </si>
  <si>
    <t>Cash flow de actividade de investimento</t>
  </si>
  <si>
    <t>RESUMO CUSTOS (TOTAL PERÍODO VIDA DO FUNDO)</t>
  </si>
  <si>
    <t>Carried interest</t>
  </si>
  <si>
    <t>BUILD UP DA TIR LÍQUIDA</t>
  </si>
  <si>
    <t>CASH FLOW PROJECTOS</t>
  </si>
  <si>
    <t>Cash flow com investidores</t>
  </si>
  <si>
    <t>Investimento no fundo</t>
  </si>
  <si>
    <t>Retorno investimento &amp; dividendos</t>
  </si>
  <si>
    <t>Check - compromissos 1</t>
  </si>
  <si>
    <t>Aumentos capital por período (investimento de investidores no fundo)</t>
  </si>
  <si>
    <t>Período de desembolso de fundos por investidores</t>
  </si>
  <si>
    <t>Check - compromissos 2</t>
  </si>
  <si>
    <t>(se ERRO porque necessidades de aumento de capital fora do prazo - rever valor de investimentos por projecto, maturidade ou momento de investimento)</t>
  </si>
  <si>
    <t>(se ERRO porque valor de aumentos de capital acima de valor do fundo - rever valor de investimentos por projecto)</t>
  </si>
  <si>
    <t>CASH YIELD DE INVESTIDORES (SOBRE VALOR TOTAL INVESTIMENTO)</t>
  </si>
  <si>
    <t>CASH FLOW DE INVESTIDORES &amp; CARRIED INTEREST</t>
  </si>
  <si>
    <t>Perfil de projectos</t>
  </si>
  <si>
    <t>Greenfield (G)</t>
  </si>
  <si>
    <t>Early Brownfield (EB)</t>
  </si>
  <si>
    <t>Brownfield (B)</t>
  </si>
  <si>
    <t>VALOR CARTEIRA POR TIPO PROJECTO (CLASSIF. MOMENTO INVEST.)</t>
  </si>
  <si>
    <t>As opções seleccionadas pelos utilizadores devem estar harmonizadas com os termos e condições propostos na Ficha Técnica 2011.</t>
  </si>
  <si>
    <t>O modelo financeiro deve ser manipulado pelos utilizadores através da alteração das células sombreadas a azul, não sendo necessário qualquer procedimento de modelização adicional.</t>
  </si>
  <si>
    <t>Este modelo foi desenvolvido com o objectivo de apoiar a resolução do Caso "Apia Infra I: Competir no Mercado de Fundraising" - Miguel Raposo Alves - ISCTE Business Scholl 2011.</t>
  </si>
  <si>
    <t>Não obstante, algumas derivações nos termos e condições a propor na Ficha Técnica 2011 poderão não ser enquadráveis no presente modelo financeiro, que tem por objectivo uma aproximação</t>
  </si>
  <si>
    <t>I.</t>
  </si>
  <si>
    <t>II.</t>
  </si>
  <si>
    <t>III.</t>
  </si>
  <si>
    <t>(1) o modelo financeiro não admite o endividamento do fundo;</t>
  </si>
  <si>
    <t>MODELO FINANCEIRO</t>
  </si>
  <si>
    <t xml:space="preserve">(2) o modelo financeiro não admite um prazo para o fundo superior a 15 anos ou um fundo aberto, uma vez que se considera não ser essa a natureza mais adequada para os </t>
  </si>
  <si>
    <t>fundos analisados no presente Caso.</t>
  </si>
  <si>
    <t>IV.</t>
  </si>
  <si>
    <t xml:space="preserve">pelo que não se consideram quaisquer critérios contabilísticos e fiscais específicos, do que decorre também a impossibilidade de preparar e apresentar as demonstrações </t>
  </si>
  <si>
    <t>financeiras "Balanço" e "Demonstração de Resultados". O mapa de cash flow não segue também qualquer normativo oficial.</t>
  </si>
  <si>
    <t>V.</t>
  </si>
  <si>
    <t>PRESSUPOSTOS DE INVESTIMENTO</t>
  </si>
  <si>
    <t>PRESSUPOSTOS DE DESINVESTIMENTO</t>
  </si>
  <si>
    <t>e (3) Montante Ref Ano 0, os quais devem ser preenchidos tendo em consideração o seguinte:</t>
  </si>
  <si>
    <t>As duas zonas geográficas representam dois perfis de risco distintos (uma mais intenso que o outro), o mesmo se verificando para as duas famílias de infra-estruturas. As rentabilidades</t>
  </si>
  <si>
    <t>(1) Tipo: foram definidos  4 tipo de projectos (padrão) para alimentar o modelo financeiro, sendo uma combinação entre dois tipos de zonas geográficas ("X" e "Y") e duas famílias de infra-estruturas ("1" e "2").</t>
  </si>
  <si>
    <t>- Projecto Tipo 1: Região "X" (risco inferior) + Industria "1" (risco inferior)</t>
  </si>
  <si>
    <t>- Projecto Tipo 2: Região "X" (risco inferior) + Industria "2" (risco superior)</t>
  </si>
  <si>
    <t>- Projecto Tipo 3: Região "Y" (risco superior) + Industria "1" (risco inferior)</t>
  </si>
  <si>
    <t>- Projecto Tipo 4: Região "Y" (risco superior) + Industria "2" (risco superior)</t>
  </si>
  <si>
    <t>o modelo um montante de investimento superior à referência "montante ref ano 0".</t>
  </si>
  <si>
    <t xml:space="preserve">sumária e indicativa a um estudo de viabilidade para o Apia Infra I. Nesses casos deverá o utilizador efectuar referência na resolução escrita de tal limitação do modelo financeiro, indicando a opção </t>
  </si>
  <si>
    <t>O modelo financeiro tem por objectivo uma análise de viabilidade sumária e indicativa para o Apia Infra I, e foi desenvolvido numa lógica de cash flow, por se</t>
  </si>
  <si>
    <t>(2) Maturidade: está relacionada com o momento da vida do projecto em que o fundo Apia Infra I efectua o seu investimento, sendo que foram modelizados fundos com horizonte temporal de 30 anos,</t>
  </si>
  <si>
    <t>Para além do tipo de projecto a rentabilidade subjacente ao investimento depende também deste factor, uma vez que o perfil de risco dos projectos se vai reduzindo com a maturação dos diversos riscos.</t>
  </si>
  <si>
    <t>(3) Montante Ref Ano 0: é o montante total de investimento alocado a um projecto no caso de entrada no momento 0 da sua vida. Para os investimentos cuja entrada se verifique num momento posterior</t>
  </si>
  <si>
    <t xml:space="preserve">irá esse montante ser ajustado em função da valorização de equity verificada entre o momento 0 e o momento de da vida do projecto na qual o investimento é efectuado, assumindo assim </t>
  </si>
  <si>
    <t>que nos termos e condições da Ficha Técnica 2011 não foi contemplada no modelo financeiro. Alguns exemplo são:</t>
  </si>
  <si>
    <t xml:space="preserve">considerar o mesmo o adequado para os objectivos assumidos. Mais se salienta que não é objectivo do Caso enquadrar a estruturação do Apia Infra I numa jurisdição em particular, </t>
  </si>
  <si>
    <t>Na folha "02. Controlo" encontram-se disponíveis para preenchimento diversos campos. Na secção "Pressupostos de Investimento" encontram-se disponíveis campos relativos a (1) Tipo, (2) Maturidade</t>
  </si>
  <si>
    <t>subjacentes estão em linha com o perfil de risco de cada projecto, sendo que (detalhe dos 4 tipos de projectos, incluindo taxas de rentabilidade implícitas, na folha "04-Aux. Projectos"):</t>
  </si>
  <si>
    <t>conforme visível na folha "04-Aux: Projectos". Em função do momento da vida do projecto na qual é feita a entrada, o Apia Infra I irá assumir risco Greenfield, Early Brownfield ou Brownfield.</t>
  </si>
  <si>
    <t>MODELO FINANCEIRO - ANEXO NP4</t>
  </si>
  <si>
    <t>Valor da carteira - fair value</t>
  </si>
  <si>
    <t>Valor da carteira - nominal value</t>
  </si>
  <si>
    <t>Fair value</t>
  </si>
  <si>
    <t>Nominal value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</si>
</sst>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&quot;Investimento&quot;\ General"/>
    <numFmt numFmtId="165" formatCode="#,##0.000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3" tint="-0.249977111117893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i/>
      <sz val="10"/>
      <color theme="0" tint="-0.34998626667073579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0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lightUp">
        <fgColor auto="1"/>
      </patternFill>
    </fill>
    <fill>
      <patternFill patternType="solid">
        <fgColor theme="0" tint="-4.9989318521683403E-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09">
    <xf numFmtId="0" fontId="0" fillId="0" borderId="0" xfId="0"/>
    <xf numFmtId="0" fontId="4" fillId="0" borderId="0" xfId="0" applyFont="1" applyProtection="1">
      <protection hidden="1"/>
    </xf>
    <xf numFmtId="0" fontId="0" fillId="0" borderId="0" xfId="0" applyProtection="1">
      <protection hidden="1"/>
    </xf>
    <xf numFmtId="0" fontId="5" fillId="0" borderId="0" xfId="0" applyFont="1" applyProtection="1">
      <protection hidden="1"/>
    </xf>
    <xf numFmtId="0" fontId="2" fillId="0" borderId="2" xfId="0" applyFont="1" applyBorder="1" applyProtection="1">
      <protection hidden="1"/>
    </xf>
    <xf numFmtId="0" fontId="2" fillId="0" borderId="1" xfId="0" applyFont="1" applyBorder="1" applyAlignment="1" applyProtection="1">
      <alignment horizontal="center"/>
      <protection hidden="1"/>
    </xf>
    <xf numFmtId="0" fontId="0" fillId="0" borderId="3" xfId="0" applyBorder="1" applyProtection="1">
      <protection hidden="1"/>
    </xf>
    <xf numFmtId="0" fontId="0" fillId="0" borderId="4" xfId="0" applyBorder="1" applyProtection="1">
      <protection hidden="1"/>
    </xf>
    <xf numFmtId="0" fontId="0" fillId="0" borderId="5" xfId="0" applyBorder="1" applyProtection="1">
      <protection hidden="1"/>
    </xf>
    <xf numFmtId="0" fontId="0" fillId="3" borderId="1" xfId="0" applyFill="1" applyBorder="1" applyAlignment="1" applyProtection="1">
      <alignment horizontal="center"/>
      <protection hidden="1"/>
    </xf>
    <xf numFmtId="0" fontId="0" fillId="0" borderId="0" xfId="0" applyBorder="1" applyProtection="1">
      <protection hidden="1"/>
    </xf>
    <xf numFmtId="0" fontId="0" fillId="0" borderId="6" xfId="0" applyBorder="1" applyProtection="1">
      <protection hidden="1"/>
    </xf>
    <xf numFmtId="0" fontId="0" fillId="5" borderId="1" xfId="0" applyFill="1" applyBorder="1" applyAlignment="1" applyProtection="1">
      <alignment horizontal="center"/>
      <protection hidden="1"/>
    </xf>
    <xf numFmtId="0" fontId="0" fillId="0" borderId="0" xfId="0" applyAlignment="1" applyProtection="1">
      <alignment horizontal="center"/>
      <protection hidden="1"/>
    </xf>
    <xf numFmtId="2" fontId="0" fillId="0" borderId="0" xfId="0" applyNumberFormat="1" applyBorder="1" applyProtection="1">
      <protection hidden="1"/>
    </xf>
    <xf numFmtId="2" fontId="0" fillId="0" borderId="6" xfId="0" applyNumberFormat="1" applyBorder="1" applyProtection="1">
      <protection hidden="1"/>
    </xf>
    <xf numFmtId="0" fontId="2" fillId="0" borderId="5" xfId="0" applyFont="1" applyBorder="1" applyProtection="1">
      <protection hidden="1"/>
    </xf>
    <xf numFmtId="10" fontId="2" fillId="0" borderId="1" xfId="0" applyNumberFormat="1" applyFont="1" applyBorder="1" applyProtection="1">
      <protection hidden="1"/>
    </xf>
    <xf numFmtId="10" fontId="2" fillId="0" borderId="0" xfId="0" applyNumberFormat="1" applyFont="1" applyBorder="1" applyProtection="1">
      <protection hidden="1"/>
    </xf>
    <xf numFmtId="0" fontId="0" fillId="0" borderId="5" xfId="0" applyFont="1" applyBorder="1" applyAlignment="1" applyProtection="1">
      <alignment horizontal="left" indent="1"/>
      <protection hidden="1"/>
    </xf>
    <xf numFmtId="10" fontId="0" fillId="0" borderId="0" xfId="0" applyNumberFormat="1" applyFont="1" applyBorder="1" applyProtection="1">
      <protection hidden="1"/>
    </xf>
    <xf numFmtId="0" fontId="6" fillId="0" borderId="0" xfId="0" applyFont="1" applyBorder="1" applyAlignment="1" applyProtection="1">
      <alignment horizontal="left" indent="1"/>
      <protection hidden="1"/>
    </xf>
    <xf numFmtId="0" fontId="0" fillId="0" borderId="0" xfId="0" applyFill="1" applyBorder="1" applyProtection="1">
      <protection hidden="1"/>
    </xf>
    <xf numFmtId="0" fontId="0" fillId="7" borderId="6" xfId="0" applyFill="1" applyBorder="1" applyProtection="1">
      <protection hidden="1"/>
    </xf>
    <xf numFmtId="0" fontId="2" fillId="0" borderId="7" xfId="0" applyFont="1" applyBorder="1" applyProtection="1">
      <protection hidden="1"/>
    </xf>
    <xf numFmtId="2" fontId="0" fillId="0" borderId="8" xfId="0" applyNumberFormat="1" applyBorder="1" applyProtection="1">
      <protection hidden="1"/>
    </xf>
    <xf numFmtId="2" fontId="0" fillId="7" borderId="9" xfId="0" applyNumberFormat="1" applyFill="1" applyBorder="1" applyProtection="1">
      <protection hidden="1"/>
    </xf>
    <xf numFmtId="10" fontId="0" fillId="0" borderId="0" xfId="0" applyNumberFormat="1" applyProtection="1">
      <protection hidden="1"/>
    </xf>
    <xf numFmtId="2" fontId="0" fillId="0" borderId="0" xfId="0" applyNumberFormat="1" applyProtection="1">
      <protection hidden="1"/>
    </xf>
    <xf numFmtId="9" fontId="0" fillId="0" borderId="0" xfId="0" applyNumberFormat="1" applyBorder="1" applyProtection="1">
      <protection hidden="1"/>
    </xf>
    <xf numFmtId="0" fontId="0" fillId="6" borderId="1" xfId="0" applyFill="1" applyBorder="1" applyAlignment="1" applyProtection="1">
      <alignment horizontal="center"/>
      <protection hidden="1"/>
    </xf>
    <xf numFmtId="0" fontId="0" fillId="4" borderId="1" xfId="0" applyFill="1" applyBorder="1" applyAlignment="1" applyProtection="1">
      <alignment horizontal="center"/>
      <protection hidden="1"/>
    </xf>
    <xf numFmtId="0" fontId="7" fillId="0" borderId="0" xfId="0" applyFont="1" applyAlignment="1" applyProtection="1">
      <alignment horizontal="right"/>
      <protection hidden="1"/>
    </xf>
    <xf numFmtId="0" fontId="2" fillId="5" borderId="0" xfId="0" applyFont="1" applyFill="1" applyProtection="1">
      <protection hidden="1"/>
    </xf>
    <xf numFmtId="0" fontId="2" fillId="0" borderId="8" xfId="0" applyFont="1" applyBorder="1" applyProtection="1">
      <protection hidden="1"/>
    </xf>
    <xf numFmtId="0" fontId="0" fillId="0" borderId="8" xfId="0" applyBorder="1" applyProtection="1">
      <protection hidden="1"/>
    </xf>
    <xf numFmtId="164" fontId="0" fillId="0" borderId="0" xfId="0" applyNumberFormat="1" applyAlignment="1" applyProtection="1">
      <alignment horizontal="left" indent="2"/>
      <protection hidden="1"/>
    </xf>
    <xf numFmtId="164" fontId="0" fillId="0" borderId="0" xfId="0" applyNumberFormat="1" applyAlignment="1" applyProtection="1">
      <alignment horizontal="left"/>
      <protection hidden="1"/>
    </xf>
    <xf numFmtId="0" fontId="0" fillId="7" borderId="0" xfId="0" applyFill="1" applyBorder="1" applyProtection="1">
      <protection hidden="1"/>
    </xf>
    <xf numFmtId="3" fontId="3" fillId="2" borderId="0" xfId="0" applyNumberFormat="1" applyFont="1" applyFill="1" applyAlignment="1" applyProtection="1">
      <alignment horizontal="center"/>
      <protection hidden="1"/>
    </xf>
    <xf numFmtId="165" fontId="0" fillId="0" borderId="0" xfId="0" applyNumberFormat="1" applyProtection="1">
      <protection hidden="1"/>
    </xf>
    <xf numFmtId="3" fontId="0" fillId="0" borderId="0" xfId="0" applyNumberFormat="1" applyProtection="1">
      <protection hidden="1"/>
    </xf>
    <xf numFmtId="164" fontId="0" fillId="0" borderId="0" xfId="0" applyNumberFormat="1" applyFont="1" applyAlignment="1" applyProtection="1">
      <alignment horizontal="left"/>
      <protection hidden="1"/>
    </xf>
    <xf numFmtId="0" fontId="0" fillId="0" borderId="0" xfId="0" applyAlignment="1" applyProtection="1">
      <alignment horizontal="left" indent="1"/>
      <protection hidden="1"/>
    </xf>
    <xf numFmtId="10" fontId="0" fillId="0" borderId="0" xfId="1" applyNumberFormat="1" applyFont="1" applyProtection="1">
      <protection hidden="1"/>
    </xf>
    <xf numFmtId="164" fontId="0" fillId="0" borderId="0" xfId="0" applyNumberFormat="1" applyAlignment="1" applyProtection="1">
      <alignment horizontal="left" indent="1"/>
      <protection hidden="1"/>
    </xf>
    <xf numFmtId="0" fontId="0" fillId="8" borderId="0" xfId="0" applyFill="1" applyAlignment="1" applyProtection="1">
      <alignment horizontal="center"/>
      <protection hidden="1"/>
    </xf>
    <xf numFmtId="0" fontId="2" fillId="0" borderId="0" xfId="0" applyFont="1" applyProtection="1">
      <protection hidden="1"/>
    </xf>
    <xf numFmtId="10" fontId="2" fillId="0" borderId="0" xfId="0" applyNumberFormat="1" applyFont="1" applyProtection="1">
      <protection hidden="1"/>
    </xf>
    <xf numFmtId="3" fontId="2" fillId="0" borderId="0" xfId="0" applyNumberFormat="1" applyFont="1" applyProtection="1">
      <protection hidden="1"/>
    </xf>
    <xf numFmtId="164" fontId="0" fillId="0" borderId="0" xfId="0" applyNumberFormat="1" applyProtection="1">
      <protection hidden="1"/>
    </xf>
    <xf numFmtId="10" fontId="0" fillId="0" borderId="0" xfId="0" applyNumberFormat="1" applyFont="1" applyProtection="1">
      <protection hidden="1"/>
    </xf>
    <xf numFmtId="0" fontId="2" fillId="0" borderId="0" xfId="0" applyFont="1" applyAlignment="1" applyProtection="1">
      <alignment horizontal="left"/>
      <protection hidden="1"/>
    </xf>
    <xf numFmtId="3" fontId="3" fillId="2" borderId="4" xfId="0" applyNumberFormat="1" applyFont="1" applyFill="1" applyBorder="1" applyProtection="1">
      <protection locked="0" hidden="1"/>
    </xf>
    <xf numFmtId="0" fontId="2" fillId="0" borderId="3" xfId="0" applyFont="1" applyBorder="1" applyProtection="1">
      <protection hidden="1"/>
    </xf>
    <xf numFmtId="0" fontId="0" fillId="0" borderId="5" xfId="0" applyBorder="1" applyAlignment="1" applyProtection="1">
      <alignment horizontal="left" indent="1"/>
      <protection hidden="1"/>
    </xf>
    <xf numFmtId="10" fontId="0" fillId="0" borderId="0" xfId="0" applyNumberFormat="1" applyBorder="1" applyProtection="1">
      <protection hidden="1"/>
    </xf>
    <xf numFmtId="3" fontId="3" fillId="2" borderId="6" xfId="0" applyNumberFormat="1" applyFont="1" applyFill="1" applyBorder="1" applyProtection="1">
      <protection locked="0" hidden="1"/>
    </xf>
    <xf numFmtId="3" fontId="0" fillId="0" borderId="0" xfId="0" applyNumberFormat="1" applyBorder="1" applyProtection="1">
      <protection hidden="1"/>
    </xf>
    <xf numFmtId="10" fontId="3" fillId="2" borderId="6" xfId="1" applyNumberFormat="1" applyFont="1" applyFill="1" applyBorder="1" applyProtection="1">
      <protection locked="0" hidden="1"/>
    </xf>
    <xf numFmtId="0" fontId="2" fillId="0" borderId="0" xfId="0" applyFont="1" applyBorder="1" applyProtection="1">
      <protection hidden="1"/>
    </xf>
    <xf numFmtId="0" fontId="10" fillId="0" borderId="0" xfId="0" applyFont="1" applyProtection="1">
      <protection hidden="1"/>
    </xf>
    <xf numFmtId="0" fontId="9" fillId="0" borderId="0" xfId="0" applyFont="1" applyBorder="1" applyAlignment="1" applyProtection="1">
      <alignment horizontal="center"/>
      <protection hidden="1"/>
    </xf>
    <xf numFmtId="0" fontId="10" fillId="0" borderId="0" xfId="0" applyFont="1" applyAlignment="1" applyProtection="1">
      <alignment horizontal="left" indent="1"/>
      <protection hidden="1"/>
    </xf>
    <xf numFmtId="1" fontId="3" fillId="2" borderId="6" xfId="1" applyNumberFormat="1" applyFont="1" applyFill="1" applyBorder="1" applyProtection="1">
      <protection locked="0" hidden="1"/>
    </xf>
    <xf numFmtId="0" fontId="0" fillId="0" borderId="7" xfId="0" applyBorder="1" applyAlignment="1" applyProtection="1">
      <alignment horizontal="left" indent="1"/>
      <protection hidden="1"/>
    </xf>
    <xf numFmtId="1" fontId="3" fillId="2" borderId="9" xfId="1" applyNumberFormat="1" applyFont="1" applyFill="1" applyBorder="1" applyProtection="1">
      <protection locked="0" hidden="1"/>
    </xf>
    <xf numFmtId="0" fontId="0" fillId="0" borderId="7" xfId="0" applyBorder="1" applyProtection="1">
      <protection hidden="1"/>
    </xf>
    <xf numFmtId="0" fontId="0" fillId="0" borderId="9" xfId="0" applyBorder="1" applyProtection="1">
      <protection hidden="1"/>
    </xf>
    <xf numFmtId="0" fontId="2" fillId="0" borderId="0" xfId="0" applyFont="1" applyFill="1" applyBorder="1" applyAlignment="1" applyProtection="1">
      <alignment horizontal="left"/>
      <protection hidden="1"/>
    </xf>
    <xf numFmtId="0" fontId="2" fillId="0" borderId="2" xfId="0" applyFont="1" applyBorder="1" applyAlignment="1" applyProtection="1">
      <alignment horizontal="left"/>
      <protection hidden="1"/>
    </xf>
    <xf numFmtId="0" fontId="2" fillId="0" borderId="0" xfId="0" applyFont="1" applyBorder="1" applyAlignment="1" applyProtection="1">
      <alignment horizontal="center"/>
      <protection hidden="1"/>
    </xf>
    <xf numFmtId="0" fontId="0" fillId="0" borderId="0" xfId="0" applyBorder="1" applyAlignment="1" applyProtection="1">
      <alignment horizontal="center"/>
      <protection hidden="1"/>
    </xf>
    <xf numFmtId="0" fontId="0" fillId="8" borderId="0" xfId="0" applyFill="1" applyBorder="1" applyProtection="1">
      <protection hidden="1"/>
    </xf>
    <xf numFmtId="0" fontId="0" fillId="8" borderId="0" xfId="0" applyFill="1" applyBorder="1" applyAlignment="1" applyProtection="1">
      <alignment horizontal="center"/>
      <protection hidden="1"/>
    </xf>
    <xf numFmtId="0" fontId="0" fillId="8" borderId="6" xfId="0" applyFill="1" applyBorder="1" applyProtection="1">
      <protection hidden="1"/>
    </xf>
    <xf numFmtId="164" fontId="0" fillId="0" borderId="5" xfId="0" applyNumberFormat="1" applyBorder="1" applyAlignment="1" applyProtection="1">
      <alignment horizontal="left" indent="1"/>
      <protection hidden="1"/>
    </xf>
    <xf numFmtId="0" fontId="3" fillId="2" borderId="10" xfId="0" applyFont="1" applyFill="1" applyBorder="1" applyAlignment="1" applyProtection="1">
      <alignment horizontal="center"/>
      <protection locked="0" hidden="1"/>
    </xf>
    <xf numFmtId="3" fontId="3" fillId="2" borderId="10" xfId="0" applyNumberFormat="1" applyFont="1" applyFill="1" applyBorder="1" applyAlignment="1" applyProtection="1">
      <alignment horizontal="center"/>
      <protection locked="0" hidden="1"/>
    </xf>
    <xf numFmtId="0" fontId="10" fillId="8" borderId="0" xfId="0" applyFont="1" applyFill="1" applyBorder="1" applyAlignment="1" applyProtection="1">
      <alignment horizontal="center"/>
      <protection hidden="1"/>
    </xf>
    <xf numFmtId="3" fontId="0" fillId="0" borderId="1" xfId="0" applyNumberFormat="1" applyBorder="1" applyProtection="1">
      <protection hidden="1"/>
    </xf>
    <xf numFmtId="3" fontId="8" fillId="0" borderId="1" xfId="0" applyNumberFormat="1" applyFont="1" applyFill="1" applyBorder="1" applyAlignment="1" applyProtection="1">
      <alignment horizontal="center"/>
      <protection hidden="1"/>
    </xf>
    <xf numFmtId="0" fontId="0" fillId="8" borderId="5" xfId="0" applyFill="1" applyBorder="1" applyProtection="1">
      <protection hidden="1"/>
    </xf>
    <xf numFmtId="0" fontId="0" fillId="8" borderId="0" xfId="0" applyFill="1" applyProtection="1">
      <protection hidden="1"/>
    </xf>
    <xf numFmtId="0" fontId="10" fillId="8" borderId="5" xfId="0" applyFont="1" applyFill="1" applyBorder="1" applyProtection="1">
      <protection hidden="1"/>
    </xf>
    <xf numFmtId="0" fontId="6" fillId="0" borderId="5" xfId="0" applyFont="1" applyBorder="1" applyProtection="1">
      <protection hidden="1"/>
    </xf>
    <xf numFmtId="0" fontId="10" fillId="8" borderId="7" xfId="0" applyFont="1" applyFill="1" applyBorder="1" applyProtection="1">
      <protection hidden="1"/>
    </xf>
    <xf numFmtId="0" fontId="0" fillId="8" borderId="8" xfId="0" applyFill="1" applyBorder="1" applyProtection="1">
      <protection hidden="1"/>
    </xf>
    <xf numFmtId="0" fontId="0" fillId="8" borderId="8" xfId="0" applyFill="1" applyBorder="1" applyAlignment="1" applyProtection="1">
      <alignment horizontal="center"/>
      <protection hidden="1"/>
    </xf>
    <xf numFmtId="3" fontId="2" fillId="0" borderId="1" xfId="0" applyNumberFormat="1" applyFont="1" applyBorder="1" applyAlignment="1" applyProtection="1">
      <alignment horizontal="center"/>
      <protection hidden="1"/>
    </xf>
    <xf numFmtId="0" fontId="6" fillId="0" borderId="0" xfId="0" applyFont="1" applyBorder="1" applyAlignment="1" applyProtection="1">
      <alignment horizontal="center"/>
      <protection hidden="1"/>
    </xf>
    <xf numFmtId="164" fontId="0" fillId="0" borderId="5" xfId="0" applyNumberFormat="1" applyBorder="1" applyAlignment="1" applyProtection="1">
      <alignment horizontal="left" indent="2"/>
      <protection hidden="1"/>
    </xf>
    <xf numFmtId="10" fontId="0" fillId="0" borderId="0" xfId="0" applyNumberFormat="1" applyBorder="1" applyAlignment="1" applyProtection="1">
      <alignment horizontal="center"/>
      <protection hidden="1"/>
    </xf>
    <xf numFmtId="3" fontId="0" fillId="0" borderId="6" xfId="0" applyNumberFormat="1" applyBorder="1" applyProtection="1">
      <protection hidden="1"/>
    </xf>
    <xf numFmtId="0" fontId="2" fillId="0" borderId="11" xfId="0" applyFont="1" applyBorder="1" applyProtection="1">
      <protection hidden="1"/>
    </xf>
    <xf numFmtId="10" fontId="2" fillId="0" borderId="12" xfId="0" applyNumberFormat="1" applyFont="1" applyBorder="1" applyProtection="1">
      <protection hidden="1"/>
    </xf>
    <xf numFmtId="3" fontId="2" fillId="0" borderId="12" xfId="0" applyNumberFormat="1" applyFont="1" applyBorder="1" applyProtection="1">
      <protection hidden="1"/>
    </xf>
    <xf numFmtId="3" fontId="2" fillId="0" borderId="13" xfId="0" applyNumberFormat="1" applyFont="1" applyBorder="1" applyProtection="1">
      <protection hidden="1"/>
    </xf>
    <xf numFmtId="0" fontId="0" fillId="0" borderId="2" xfId="0" applyBorder="1" applyProtection="1">
      <protection hidden="1"/>
    </xf>
    <xf numFmtId="0" fontId="2" fillId="0" borderId="12" xfId="0" applyFont="1" applyBorder="1" applyProtection="1">
      <protection hidden="1"/>
    </xf>
    <xf numFmtId="0" fontId="0" fillId="0" borderId="12" xfId="0" applyBorder="1" applyProtection="1">
      <protection hidden="1"/>
    </xf>
    <xf numFmtId="0" fontId="7" fillId="0" borderId="0" xfId="0" applyFont="1" applyProtection="1">
      <protection hidden="1"/>
    </xf>
    <xf numFmtId="0" fontId="4" fillId="0" borderId="0" xfId="0" applyFont="1" applyAlignment="1" applyProtection="1">
      <alignment horizontal="center"/>
      <protection hidden="1"/>
    </xf>
    <xf numFmtId="0" fontId="5" fillId="0" borderId="0" xfId="0" applyFont="1" applyAlignment="1" applyProtection="1">
      <alignment horizontal="center"/>
      <protection hidden="1"/>
    </xf>
    <xf numFmtId="0" fontId="2" fillId="0" borderId="0" xfId="0" applyFont="1" applyAlignment="1" applyProtection="1">
      <alignment horizontal="center"/>
      <protection hidden="1"/>
    </xf>
    <xf numFmtId="0" fontId="0" fillId="0" borderId="0" xfId="0" applyFont="1" applyAlignment="1" applyProtection="1">
      <alignment horizontal="center"/>
      <protection hidden="1"/>
    </xf>
    <xf numFmtId="0" fontId="0" fillId="0" borderId="0" xfId="0" quotePrefix="1" applyAlignment="1" applyProtection="1">
      <alignment horizontal="center"/>
      <protection hidden="1"/>
    </xf>
    <xf numFmtId="0" fontId="2" fillId="0" borderId="12" xfId="0" applyFont="1" applyBorder="1" applyAlignment="1" applyProtection="1">
      <alignment horizontal="center"/>
      <protection hidden="1"/>
    </xf>
    <xf numFmtId="0" fontId="2" fillId="0" borderId="0" xfId="0" applyFont="1" applyBorder="1" applyAlignment="1" applyProtection="1">
      <alignment horizontal="center"/>
      <protection hidden="1"/>
    </xf>
  </cellXfs>
  <cellStyles count="2">
    <cellStyle name="Normal" xfId="0" builtinId="0"/>
    <cellStyle name="Percent" xfId="1" builtinId="5"/>
  </cellStyles>
  <dxfs count="32"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B050"/>
      </font>
    </dxf>
    <dxf>
      <font>
        <color rgb="FF9C0006"/>
      </font>
      <fill>
        <patternFill>
          <bgColor rgb="FFFFC7CE"/>
        </patternFill>
      </fill>
    </dxf>
    <dxf>
      <font>
        <color rgb="FF00B050"/>
      </font>
    </dxf>
    <dxf>
      <font>
        <color rgb="FF9C0006"/>
      </font>
      <fill>
        <patternFill>
          <bgColor rgb="FFFFC7CE"/>
        </patternFill>
      </fill>
    </dxf>
    <dxf>
      <font>
        <color rgb="FF00B050"/>
      </font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B050"/>
      </font>
    </dxf>
    <dxf>
      <font>
        <color rgb="FF9C0006"/>
      </font>
      <fill>
        <patternFill>
          <bgColor rgb="FFFFC7CE"/>
        </patternFill>
      </fill>
    </dxf>
    <dxf>
      <font>
        <color rgb="FF00B050"/>
      </font>
    </dxf>
    <dxf>
      <font>
        <color rgb="FF9C0006"/>
      </font>
      <fill>
        <patternFill>
          <bgColor rgb="FFFFC7CE"/>
        </patternFill>
      </fill>
    </dxf>
    <dxf>
      <font>
        <color rgb="FF00B050"/>
      </font>
    </dxf>
    <dxf>
      <font>
        <color rgb="FF9C0006"/>
      </font>
      <fill>
        <patternFill>
          <bgColor rgb="FFFFC7CE"/>
        </patternFill>
      </fill>
    </dxf>
    <dxf>
      <font>
        <color rgb="FF00B050"/>
      </font>
    </dxf>
    <dxf>
      <fill>
        <patternFill patternType="lightUp"/>
      </fill>
    </dxf>
    <dxf>
      <fill>
        <patternFill patternType="lightUp"/>
      </fill>
    </dxf>
    <dxf>
      <fill>
        <patternFill patternType="lightUp"/>
      </fill>
    </dxf>
    <dxf>
      <fill>
        <patternFill patternType="lightUp"/>
      </fill>
    </dxf>
    <dxf>
      <fill>
        <patternFill patternType="lightUp"/>
      </fill>
    </dxf>
    <dxf>
      <font>
        <color rgb="FF9C0006"/>
      </font>
      <fill>
        <patternFill>
          <bgColor rgb="FFFFC7CE"/>
        </patternFill>
      </fill>
    </dxf>
    <dxf>
      <font>
        <color rgb="FF00B050"/>
      </font>
    </dxf>
    <dxf>
      <font>
        <color rgb="FF9C0006"/>
      </font>
      <fill>
        <patternFill>
          <bgColor rgb="FFFFC7CE"/>
        </patternFill>
      </fill>
    </dxf>
    <dxf>
      <font>
        <color rgb="FF00B050"/>
      </font>
    </dxf>
    <dxf>
      <font>
        <color rgb="FF9C0006"/>
      </font>
      <fill>
        <patternFill>
          <bgColor rgb="FFFFC7CE"/>
        </patternFill>
      </fill>
    </dxf>
    <dxf>
      <font>
        <color rgb="FF00B050"/>
      </font>
    </dxf>
    <dxf>
      <font>
        <color rgb="FF9C0006"/>
      </font>
      <fill>
        <patternFill>
          <bgColor rgb="FFFFC7CE"/>
        </patternFill>
      </fill>
    </dxf>
    <dxf>
      <font>
        <color rgb="FF00B05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pt-P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areaChart>
        <c:grouping val="standard"/>
        <c:varyColors val="0"/>
        <c:ser>
          <c:idx val="0"/>
          <c:order val="0"/>
          <c:val>
            <c:numRef>
              <c:f>'04-Aux. Calculos'!$D$782:$R$782</c:f>
              <c:numCache>
                <c:formatCode>0.00%</c:formatCode>
                <c:ptCount val="1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2.1736064198613736E-2</c:v>
                </c:pt>
                <c:pt idx="8">
                  <c:v>6.7802266990598214E-2</c:v>
                </c:pt>
                <c:pt idx="9">
                  <c:v>0.11744457714760004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78591488"/>
        <c:axId val="78593024"/>
      </c:areaChart>
      <c:catAx>
        <c:axId val="78591488"/>
        <c:scaling>
          <c:orientation val="minMax"/>
        </c:scaling>
        <c:delete val="0"/>
        <c:axPos val="b"/>
        <c:majorTickMark val="out"/>
        <c:minorTickMark val="none"/>
        <c:tickLblPos val="nextTo"/>
        <c:crossAx val="78593024"/>
        <c:crosses val="autoZero"/>
        <c:auto val="1"/>
        <c:lblAlgn val="ctr"/>
        <c:lblOffset val="100"/>
        <c:noMultiLvlLbl val="0"/>
      </c:catAx>
      <c:valAx>
        <c:axId val="78593024"/>
        <c:scaling>
          <c:orientation val="minMax"/>
        </c:scaling>
        <c:delete val="0"/>
        <c:axPos val="l"/>
        <c:majorGridlines/>
        <c:numFmt formatCode="0.00%" sourceLinked="1"/>
        <c:majorTickMark val="out"/>
        <c:minorTickMark val="none"/>
        <c:tickLblPos val="nextTo"/>
        <c:crossAx val="78591488"/>
        <c:crosses val="autoZero"/>
        <c:crossBetween val="midCat"/>
      </c:valAx>
    </c:plotArea>
    <c:plotVisOnly val="1"/>
    <c:dispBlanksAs val="zero"/>
    <c:showDLblsOverMax val="0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pt-P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strRef>
              <c:f>'04-Aux. Calculos'!$B$785</c:f>
              <c:strCache>
                <c:ptCount val="1"/>
                <c:pt idx="0">
                  <c:v>Investimento</c:v>
                </c:pt>
              </c:strCache>
            </c:strRef>
          </c:tx>
          <c:invertIfNegative val="0"/>
          <c:val>
            <c:numRef>
              <c:f>'04-Aux. Calculos'!$D$785:$R$785</c:f>
              <c:numCache>
                <c:formatCode>#,##0</c:formatCode>
                <c:ptCount val="15"/>
                <c:pt idx="0">
                  <c:v>-272875.06190324813</c:v>
                </c:pt>
                <c:pt idx="1">
                  <c:v>-136324.91592168584</c:v>
                </c:pt>
                <c:pt idx="2">
                  <c:v>-294211.39875473722</c:v>
                </c:pt>
                <c:pt idx="3">
                  <c:v>-195220.77641926514</c:v>
                </c:pt>
                <c:pt idx="4">
                  <c:v>-19500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</c:numCache>
            </c:numRef>
          </c:val>
        </c:ser>
        <c:ser>
          <c:idx val="1"/>
          <c:order val="1"/>
          <c:tx>
            <c:strRef>
              <c:f>'04-Aux. Calculos'!$B$786</c:f>
              <c:strCache>
                <c:ptCount val="1"/>
                <c:pt idx="0">
                  <c:v>Desinvestimento</c:v>
                </c:pt>
              </c:strCache>
            </c:strRef>
          </c:tx>
          <c:invertIfNegative val="0"/>
          <c:val>
            <c:numRef>
              <c:f>'04-Aux. Calculos'!$D$786:$R$786</c:f>
              <c:numCache>
                <c:formatCode>#,##0</c:formatCode>
                <c:ptCount val="1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429027.20165693958</c:v>
                </c:pt>
                <c:pt idx="7">
                  <c:v>637477.32315592421</c:v>
                </c:pt>
                <c:pt idx="8">
                  <c:v>306271.64688643935</c:v>
                </c:pt>
                <c:pt idx="9">
                  <c:v>508411.06775020959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</c:numCache>
            </c:numRef>
          </c:val>
        </c:ser>
        <c:ser>
          <c:idx val="2"/>
          <c:order val="2"/>
          <c:tx>
            <c:strRef>
              <c:f>'04-Aux. Calculos'!$B$787</c:f>
              <c:strCache>
                <c:ptCount val="1"/>
                <c:pt idx="0">
                  <c:v>Dividendos</c:v>
                </c:pt>
              </c:strCache>
            </c:strRef>
          </c:tx>
          <c:invertIfNegative val="0"/>
          <c:val>
            <c:numRef>
              <c:f>'04-Aux. Calculos'!$D$787:$R$787</c:f>
              <c:numCache>
                <c:formatCode>#,##0</c:formatCode>
                <c:ptCount val="15"/>
                <c:pt idx="0">
                  <c:v>0</c:v>
                </c:pt>
                <c:pt idx="1">
                  <c:v>13636.363636363636</c:v>
                </c:pt>
                <c:pt idx="2">
                  <c:v>18876.393181818185</c:v>
                </c:pt>
                <c:pt idx="3">
                  <c:v>20481.935661513184</c:v>
                </c:pt>
                <c:pt idx="4">
                  <c:v>38242.057646705682</c:v>
                </c:pt>
                <c:pt idx="5">
                  <c:v>46372.165912355689</c:v>
                </c:pt>
                <c:pt idx="6">
                  <c:v>48372.165912355689</c:v>
                </c:pt>
                <c:pt idx="7">
                  <c:v>40737.902533069326</c:v>
                </c:pt>
                <c:pt idx="8">
                  <c:v>33096.523424218547</c:v>
                </c:pt>
                <c:pt idx="9">
                  <c:v>30269.739901491273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78626816"/>
        <c:axId val="78628352"/>
      </c:barChart>
      <c:catAx>
        <c:axId val="78626816"/>
        <c:scaling>
          <c:orientation val="minMax"/>
        </c:scaling>
        <c:delete val="0"/>
        <c:axPos val="b"/>
        <c:majorTickMark val="out"/>
        <c:minorTickMark val="none"/>
        <c:tickLblPos val="nextTo"/>
        <c:crossAx val="78628352"/>
        <c:crosses val="autoZero"/>
        <c:auto val="1"/>
        <c:lblAlgn val="ctr"/>
        <c:lblOffset val="100"/>
        <c:noMultiLvlLbl val="0"/>
      </c:catAx>
      <c:valAx>
        <c:axId val="78628352"/>
        <c:scaling>
          <c:orientation val="minMax"/>
        </c:scaling>
        <c:delete val="0"/>
        <c:axPos val="l"/>
        <c:majorGridlines/>
        <c:numFmt formatCode="#,##0" sourceLinked="1"/>
        <c:majorTickMark val="out"/>
        <c:minorTickMark val="none"/>
        <c:tickLblPos val="nextTo"/>
        <c:crossAx val="78626816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19919753489661352"/>
          <c:y val="0.11079381740097614"/>
          <c:w val="0.27374512047695926"/>
          <c:h val="0.33448167547909219"/>
        </c:manualLayout>
      </c:layout>
      <c:overlay val="1"/>
      <c:spPr>
        <a:solidFill>
          <a:schemeClr val="bg1">
            <a:alpha val="40000"/>
          </a:schemeClr>
        </a:solidFill>
      </c:spPr>
    </c:legend>
    <c:plotVisOnly val="1"/>
    <c:dispBlanksAs val="zero"/>
    <c:showDLblsOverMax val="0"/>
  </c:chart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pt-P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strRef>
              <c:f>'04-Aux. Calculos'!$B$790</c:f>
              <c:strCache>
                <c:ptCount val="1"/>
                <c:pt idx="0">
                  <c:v>Investimento no fundo</c:v>
                </c:pt>
              </c:strCache>
            </c:strRef>
          </c:tx>
          <c:invertIfNegative val="0"/>
          <c:val>
            <c:numRef>
              <c:f>'04-Aux. Calculos'!$D$790:$R$790</c:f>
              <c:numCache>
                <c:formatCode>#,##0</c:formatCode>
                <c:ptCount val="15"/>
                <c:pt idx="0">
                  <c:v>-304394.93770799035</c:v>
                </c:pt>
                <c:pt idx="1">
                  <c:v>-152717.71369230413</c:v>
                </c:pt>
                <c:pt idx="2">
                  <c:v>-309436.51781923062</c:v>
                </c:pt>
                <c:pt idx="3">
                  <c:v>-208016.53788245239</c:v>
                </c:pt>
                <c:pt idx="4">
                  <c:v>-12394.765060325568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</c:numCache>
            </c:numRef>
          </c:val>
        </c:ser>
        <c:ser>
          <c:idx val="1"/>
          <c:order val="1"/>
          <c:tx>
            <c:strRef>
              <c:f>'04-Aux. Calculos'!$B$791</c:f>
              <c:strCache>
                <c:ptCount val="1"/>
                <c:pt idx="0">
                  <c:v>Retorno investimento &amp; dividendos</c:v>
                </c:pt>
              </c:strCache>
            </c:strRef>
          </c:tx>
          <c:invertIfNegative val="0"/>
          <c:val>
            <c:numRef>
              <c:f>'04-Aux. Calculos'!$D$791:$R$791</c:f>
              <c:numCache>
                <c:formatCode>#,##0</c:formatCode>
                <c:ptCount val="1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15341.76013764866</c:v>
                </c:pt>
                <c:pt idx="6">
                  <c:v>442997.74681195256</c:v>
                </c:pt>
                <c:pt idx="7">
                  <c:v>643428.92434440658</c:v>
                </c:pt>
                <c:pt idx="8">
                  <c:v>308932.6141988929</c:v>
                </c:pt>
                <c:pt idx="9">
                  <c:v>267673.55676710478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</c:numCache>
            </c:numRef>
          </c:val>
        </c:ser>
        <c:ser>
          <c:idx val="2"/>
          <c:order val="2"/>
          <c:tx>
            <c:strRef>
              <c:f>'04-Aux. Calculos'!$B$792</c:f>
              <c:strCache>
                <c:ptCount val="1"/>
                <c:pt idx="0">
                  <c:v>Carried interest</c:v>
                </c:pt>
              </c:strCache>
            </c:strRef>
          </c:tx>
          <c:invertIfNegative val="0"/>
          <c:val>
            <c:numRef>
              <c:f>'04-Aux. Calculos'!$D$792:$R$792</c:f>
              <c:numCache>
                <c:formatCode>#,##0</c:formatCode>
                <c:ptCount val="1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239643.05566289771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79510144"/>
        <c:axId val="79516032"/>
      </c:barChart>
      <c:catAx>
        <c:axId val="79510144"/>
        <c:scaling>
          <c:orientation val="minMax"/>
        </c:scaling>
        <c:delete val="0"/>
        <c:axPos val="b"/>
        <c:majorTickMark val="out"/>
        <c:minorTickMark val="none"/>
        <c:tickLblPos val="nextTo"/>
        <c:crossAx val="79516032"/>
        <c:crosses val="autoZero"/>
        <c:auto val="1"/>
        <c:lblAlgn val="ctr"/>
        <c:lblOffset val="100"/>
        <c:noMultiLvlLbl val="0"/>
      </c:catAx>
      <c:valAx>
        <c:axId val="79516032"/>
        <c:scaling>
          <c:orientation val="minMax"/>
        </c:scaling>
        <c:delete val="0"/>
        <c:axPos val="l"/>
        <c:majorGridlines/>
        <c:numFmt formatCode="#,##0" sourceLinked="1"/>
        <c:majorTickMark val="out"/>
        <c:minorTickMark val="none"/>
        <c:tickLblPos val="nextTo"/>
        <c:crossAx val="79510144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17209062891966598"/>
          <c:y val="7.8431639091728678E-2"/>
          <c:w val="0.32442406053496498"/>
          <c:h val="0.52252011257507469"/>
        </c:manualLayout>
      </c:layout>
      <c:overlay val="1"/>
      <c:spPr>
        <a:solidFill>
          <a:schemeClr val="bg1">
            <a:alpha val="38000"/>
          </a:schemeClr>
        </a:solidFill>
      </c:spPr>
    </c:legend>
    <c:plotVisOnly val="1"/>
    <c:dispBlanksAs val="zero"/>
    <c:showDLblsOverMax val="0"/>
  </c:chart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pt-P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dLbls>
            <c:numFmt formatCode="0%" sourceLinked="0"/>
            <c:spPr>
              <a:solidFill>
                <a:schemeClr val="bg1"/>
              </a:solidFill>
            </c:spPr>
            <c:txPr>
              <a:bodyPr rot="-5400000" vert="horz"/>
              <a:lstStyle/>
              <a:p>
                <a:pPr>
                  <a:defRPr/>
                </a:pPr>
                <a:endParaRPr lang="pt-PT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numRef>
              <c:f>'04-Aux. Calculos'!$I$7:$R$7</c:f>
              <c:numCache>
                <c:formatCode>General</c:formatCode>
                <c:ptCount val="10"/>
                <c:pt idx="0">
                  <c:v>6</c:v>
                </c:pt>
                <c:pt idx="1">
                  <c:v>7</c:v>
                </c:pt>
                <c:pt idx="2">
                  <c:v>8</c:v>
                </c:pt>
                <c:pt idx="3">
                  <c:v>9</c:v>
                </c:pt>
                <c:pt idx="4">
                  <c:v>10</c:v>
                </c:pt>
                <c:pt idx="5">
                  <c:v>11</c:v>
                </c:pt>
                <c:pt idx="6">
                  <c:v>12</c:v>
                </c:pt>
                <c:pt idx="7">
                  <c:v>13</c:v>
                </c:pt>
                <c:pt idx="8">
                  <c:v>14</c:v>
                </c:pt>
                <c:pt idx="9">
                  <c:v>15</c:v>
                </c:pt>
              </c:numCache>
            </c:numRef>
          </c:cat>
          <c:val>
            <c:numRef>
              <c:f>'04-Aux. Calculos'!$I$775:$R$775</c:f>
              <c:numCache>
                <c:formatCode>0.00%</c:formatCode>
                <c:ptCount val="10"/>
                <c:pt idx="0">
                  <c:v>1.5544452458199104E-2</c:v>
                </c:pt>
                <c:pt idx="1">
                  <c:v>0.44885054600150465</c:v>
                </c:pt>
                <c:pt idx="2">
                  <c:v>0.65192978087028841</c:v>
                </c:pt>
                <c:pt idx="3">
                  <c:v>0.31301417119782055</c:v>
                </c:pt>
                <c:pt idx="4">
                  <c:v>0.27121000720592847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9556992"/>
        <c:axId val="79558528"/>
      </c:lineChart>
      <c:catAx>
        <c:axId val="79556992"/>
        <c:scaling>
          <c:orientation val="minMax"/>
        </c:scaling>
        <c:delete val="0"/>
        <c:axPos val="t"/>
        <c:numFmt formatCode="General" sourceLinked="1"/>
        <c:majorTickMark val="out"/>
        <c:minorTickMark val="none"/>
        <c:tickLblPos val="nextTo"/>
        <c:crossAx val="79558528"/>
        <c:crosses val="max"/>
        <c:auto val="1"/>
        <c:lblAlgn val="ctr"/>
        <c:lblOffset val="100"/>
        <c:noMultiLvlLbl val="0"/>
      </c:catAx>
      <c:valAx>
        <c:axId val="79558528"/>
        <c:scaling>
          <c:logBase val="3"/>
          <c:orientation val="minMax"/>
        </c:scaling>
        <c:delete val="0"/>
        <c:axPos val="l"/>
        <c:majorGridlines/>
        <c:numFmt formatCode="0.00%" sourceLinked="1"/>
        <c:majorTickMark val="out"/>
        <c:minorTickMark val="none"/>
        <c:tickLblPos val="nextTo"/>
        <c:crossAx val="79556992"/>
        <c:crosses val="autoZero"/>
        <c:crossBetween val="between"/>
      </c:valAx>
    </c:plotArea>
    <c:plotVisOnly val="1"/>
    <c:dispBlanksAs val="zero"/>
    <c:showDLblsOverMax val="0"/>
  </c:chart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pt-P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areaChart>
        <c:grouping val="stacked"/>
        <c:varyColors val="0"/>
        <c:ser>
          <c:idx val="0"/>
          <c:order val="0"/>
          <c:tx>
            <c:strRef>
              <c:f>'04-Aux. Calculos'!$B$795</c:f>
              <c:strCache>
                <c:ptCount val="1"/>
                <c:pt idx="0">
                  <c:v>Greenfield (G)</c:v>
                </c:pt>
              </c:strCache>
            </c:strRef>
          </c:tx>
          <c:spPr>
            <a:solidFill>
              <a:schemeClr val="accent3"/>
            </a:solidFill>
          </c:spPr>
          <c:val>
            <c:numRef>
              <c:f>'04-Aux. Calculos'!$D$795:$R$795</c:f>
              <c:numCache>
                <c:formatCode>#,##0</c:formatCode>
                <c:ptCount val="15"/>
                <c:pt idx="0">
                  <c:v>15000.000000002234</c:v>
                </c:pt>
                <c:pt idx="1">
                  <c:v>109632.33357498185</c:v>
                </c:pt>
                <c:pt idx="2">
                  <c:v>282054.87024636607</c:v>
                </c:pt>
                <c:pt idx="3">
                  <c:v>430141.87627865316</c:v>
                </c:pt>
                <c:pt idx="4">
                  <c:v>561720.15554032859</c:v>
                </c:pt>
                <c:pt idx="5">
                  <c:v>666346.64545240335</c:v>
                </c:pt>
                <c:pt idx="6">
                  <c:v>785367.14793386799</c:v>
                </c:pt>
                <c:pt idx="7">
                  <c:v>509171.8307397936</c:v>
                </c:pt>
                <c:pt idx="8">
                  <c:v>263953.56703580532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</c:numCache>
            </c:numRef>
          </c:val>
        </c:ser>
        <c:ser>
          <c:idx val="1"/>
          <c:order val="1"/>
          <c:tx>
            <c:strRef>
              <c:f>'04-Aux. Calculos'!$B$796</c:f>
              <c:strCache>
                <c:ptCount val="1"/>
                <c:pt idx="0">
                  <c:v>Early Brownfield (EB)</c:v>
                </c:pt>
              </c:strCache>
            </c:strRef>
          </c:tx>
          <c:val>
            <c:numRef>
              <c:f>'04-Aux. Calculos'!$D$796:$R$796</c:f>
              <c:numCache>
                <c:formatCode>#,##0</c:formatCode>
                <c:ptCount val="15"/>
                <c:pt idx="0">
                  <c:v>206882.22278438316</c:v>
                </c:pt>
                <c:pt idx="1">
                  <c:v>259268.46798592908</c:v>
                </c:pt>
                <c:pt idx="2">
                  <c:v>475363.93477791577</c:v>
                </c:pt>
                <c:pt idx="3">
                  <c:v>546634.51986946689</c:v>
                </c:pt>
                <c:pt idx="4">
                  <c:v>590198.54575199657</c:v>
                </c:pt>
                <c:pt idx="5">
                  <c:v>636368.50708900543</c:v>
                </c:pt>
                <c:pt idx="6">
                  <c:v>676509.59396134922</c:v>
                </c:pt>
                <c:pt idx="7">
                  <c:v>318707.59148722672</c:v>
                </c:pt>
                <c:pt idx="8">
                  <c:v>327482.73731038097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</c:numCache>
            </c:numRef>
          </c:val>
        </c:ser>
        <c:ser>
          <c:idx val="2"/>
          <c:order val="2"/>
          <c:tx>
            <c:strRef>
              <c:f>'04-Aux. Calculos'!$B$797</c:f>
              <c:strCache>
                <c:ptCount val="1"/>
                <c:pt idx="0">
                  <c:v>Brownfield (B)</c:v>
                </c:pt>
              </c:strCache>
            </c:strRef>
          </c:tx>
          <c:spPr>
            <a:solidFill>
              <a:schemeClr val="accent1"/>
            </a:solidFill>
          </c:spPr>
          <c:val>
            <c:numRef>
              <c:f>'04-Aux. Calculos'!$D$797:$R$797</c:f>
              <c:numCache>
                <c:formatCode>#,##0</c:formatCode>
                <c:ptCount val="15"/>
                <c:pt idx="0">
                  <c:v>15000.000000002234</c:v>
                </c:pt>
                <c:pt idx="1">
                  <c:v>36878.333441276409</c:v>
                </c:pt>
                <c:pt idx="2">
                  <c:v>56496.320572023003</c:v>
                </c:pt>
                <c:pt idx="3">
                  <c:v>63570.915787980397</c:v>
                </c:pt>
                <c:pt idx="4">
                  <c:v>82054.078272527302</c:v>
                </c:pt>
                <c:pt idx="5">
                  <c:v>91508.532103948266</c:v>
                </c:pt>
                <c:pt idx="6">
                  <c:v>101143.25827466666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79586048"/>
        <c:axId val="79587584"/>
      </c:areaChart>
      <c:catAx>
        <c:axId val="79586048"/>
        <c:scaling>
          <c:orientation val="minMax"/>
        </c:scaling>
        <c:delete val="0"/>
        <c:axPos val="b"/>
        <c:majorTickMark val="out"/>
        <c:minorTickMark val="none"/>
        <c:tickLblPos val="nextTo"/>
        <c:crossAx val="79587584"/>
        <c:crosses val="autoZero"/>
        <c:auto val="1"/>
        <c:lblAlgn val="ctr"/>
        <c:lblOffset val="100"/>
        <c:noMultiLvlLbl val="0"/>
      </c:catAx>
      <c:valAx>
        <c:axId val="79587584"/>
        <c:scaling>
          <c:orientation val="minMax"/>
        </c:scaling>
        <c:delete val="0"/>
        <c:axPos val="l"/>
        <c:majorGridlines/>
        <c:numFmt formatCode="#,##0" sourceLinked="1"/>
        <c:majorTickMark val="out"/>
        <c:minorTickMark val="none"/>
        <c:tickLblPos val="nextTo"/>
        <c:crossAx val="79586048"/>
        <c:crosses val="autoZero"/>
        <c:crossBetween val="midCat"/>
      </c:valAx>
    </c:plotArea>
    <c:legend>
      <c:legendPos val="r"/>
      <c:layout>
        <c:manualLayout>
          <c:xMode val="edge"/>
          <c:yMode val="edge"/>
          <c:x val="0.19919753489661352"/>
          <c:y val="9.2296705329352982E-2"/>
          <c:w val="0.33460595447468372"/>
          <c:h val="0.33448167547909219"/>
        </c:manualLayout>
      </c:layout>
      <c:overlay val="1"/>
      <c:spPr>
        <a:solidFill>
          <a:schemeClr val="bg1">
            <a:alpha val="40000"/>
          </a:schemeClr>
        </a:solidFill>
      </c:spPr>
    </c:legend>
    <c:plotVisOnly val="1"/>
    <c:dispBlanksAs val="zero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.xml"/><Relationship Id="rId2" Type="http://schemas.openxmlformats.org/officeDocument/2006/relationships/chart" Target="../charts/chart1.xml"/><Relationship Id="rId1" Type="http://schemas.openxmlformats.org/officeDocument/2006/relationships/image" Target="../media/image1.wmf"/><Relationship Id="rId6" Type="http://schemas.openxmlformats.org/officeDocument/2006/relationships/chart" Target="../charts/chart5.xml"/><Relationship Id="rId5" Type="http://schemas.openxmlformats.org/officeDocument/2006/relationships/chart" Target="../charts/chart4.xml"/><Relationship Id="rId4" Type="http://schemas.openxmlformats.org/officeDocument/2006/relationships/chart" Target="../charts/chart3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224895</xdr:colOff>
      <xdr:row>1</xdr:row>
      <xdr:rowOff>4845</xdr:rowOff>
    </xdr:from>
    <xdr:to>
      <xdr:col>9</xdr:col>
      <xdr:colOff>59529</xdr:colOff>
      <xdr:row>5</xdr:row>
      <xdr:rowOff>166688</xdr:rowOff>
    </xdr:to>
    <xdr:pic>
      <xdr:nvPicPr>
        <xdr:cNvPr id="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68208" y="814470"/>
          <a:ext cx="1656290" cy="923843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4F81BD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EEECE1"/>
                </a:outerShdw>
              </a:effectLst>
            </a14:hiddenEffects>
          </a:ext>
        </a:extLst>
      </xdr:spPr>
    </xdr:pic>
    <xdr:clientData/>
  </xdr:twoCellAnchor>
  <xdr:twoCellAnchor>
    <xdr:from>
      <xdr:col>1</xdr:col>
      <xdr:colOff>444500</xdr:colOff>
      <xdr:row>6</xdr:row>
      <xdr:rowOff>23812</xdr:rowOff>
    </xdr:from>
    <xdr:to>
      <xdr:col>14</xdr:col>
      <xdr:colOff>2645</xdr:colOff>
      <xdr:row>6</xdr:row>
      <xdr:rowOff>23812</xdr:rowOff>
    </xdr:to>
    <xdr:cxnSp macro="">
      <xdr:nvCxnSpPr>
        <xdr:cNvPr id="3" name="Straight Connector 2"/>
        <xdr:cNvCxnSpPr/>
      </xdr:nvCxnSpPr>
      <xdr:spPr>
        <a:xfrm>
          <a:off x="1051719" y="1738312"/>
          <a:ext cx="7451989" cy="0"/>
        </a:xfrm>
        <a:prstGeom prst="line">
          <a:avLst/>
        </a:prstGeom>
        <a:ln w="28575"/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201084</xdr:colOff>
      <xdr:row>1</xdr:row>
      <xdr:rowOff>146847</xdr:rowOff>
    </xdr:from>
    <xdr:to>
      <xdr:col>16</xdr:col>
      <xdr:colOff>174892</xdr:colOff>
      <xdr:row>5</xdr:row>
      <xdr:rowOff>0</xdr:rowOff>
    </xdr:to>
    <xdr:pic>
      <xdr:nvPicPr>
        <xdr:cNvPr id="4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54834" y="408785"/>
          <a:ext cx="1188246" cy="662778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4F81BD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EEECE1"/>
                </a:outerShdw>
              </a:effectLst>
            </a14:hiddenEffects>
          </a:ext>
        </a:extLst>
      </xdr:spPr>
    </xdr:pic>
    <xdr:clientData/>
  </xdr:twoCellAnchor>
  <xdr:twoCellAnchor>
    <xdr:from>
      <xdr:col>0</xdr:col>
      <xdr:colOff>158750</xdr:colOff>
      <xdr:row>2</xdr:row>
      <xdr:rowOff>190497</xdr:rowOff>
    </xdr:from>
    <xdr:to>
      <xdr:col>14</xdr:col>
      <xdr:colOff>74083</xdr:colOff>
      <xdr:row>2</xdr:row>
      <xdr:rowOff>190497</xdr:rowOff>
    </xdr:to>
    <xdr:cxnSp macro="">
      <xdr:nvCxnSpPr>
        <xdr:cNvPr id="14" name="Straight Connector 13"/>
        <xdr:cNvCxnSpPr/>
      </xdr:nvCxnSpPr>
      <xdr:spPr>
        <a:xfrm>
          <a:off x="158750" y="698497"/>
          <a:ext cx="10287000" cy="0"/>
        </a:xfrm>
        <a:prstGeom prst="line">
          <a:avLst/>
        </a:prstGeom>
        <a:ln w="28575"/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35718</xdr:colOff>
      <xdr:row>8</xdr:row>
      <xdr:rowOff>47625</xdr:rowOff>
    </xdr:from>
    <xdr:to>
      <xdr:col>18</xdr:col>
      <xdr:colOff>535779</xdr:colOff>
      <xdr:row>19</xdr:row>
      <xdr:rowOff>11906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5</xdr:col>
      <xdr:colOff>83342</xdr:colOff>
      <xdr:row>21</xdr:row>
      <xdr:rowOff>47625</xdr:rowOff>
    </xdr:from>
    <xdr:to>
      <xdr:col>11</xdr:col>
      <xdr:colOff>309562</xdr:colOff>
      <xdr:row>32</xdr:row>
      <xdr:rowOff>11906</xdr:rowOff>
    </xdr:to>
    <xdr:graphicFrame macro="">
      <xdr:nvGraphicFramePr>
        <xdr:cNvPr id="5" name="Chart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12</xdr:col>
      <xdr:colOff>47625</xdr:colOff>
      <xdr:row>9</xdr:row>
      <xdr:rowOff>95250</xdr:rowOff>
    </xdr:from>
    <xdr:to>
      <xdr:col>13</xdr:col>
      <xdr:colOff>23813</xdr:colOff>
      <xdr:row>9</xdr:row>
      <xdr:rowOff>95250</xdr:rowOff>
    </xdr:to>
    <xdr:cxnSp macro="">
      <xdr:nvCxnSpPr>
        <xdr:cNvPr id="6" name="Straight Arrow Connector 5"/>
        <xdr:cNvCxnSpPr/>
      </xdr:nvCxnSpPr>
      <xdr:spPr>
        <a:xfrm>
          <a:off x="10346531" y="1928813"/>
          <a:ext cx="583407" cy="0"/>
        </a:xfrm>
        <a:prstGeom prst="straightConnector1">
          <a:avLst/>
        </a:prstGeom>
        <a:ln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83342</xdr:colOff>
      <xdr:row>34</xdr:row>
      <xdr:rowOff>59531</xdr:rowOff>
    </xdr:from>
    <xdr:to>
      <xdr:col>11</xdr:col>
      <xdr:colOff>309562</xdr:colOff>
      <xdr:row>45</xdr:row>
      <xdr:rowOff>23812</xdr:rowOff>
    </xdr:to>
    <xdr:graphicFrame macro="">
      <xdr:nvGraphicFramePr>
        <xdr:cNvPr id="11" name="Chart 10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12</xdr:col>
      <xdr:colOff>83343</xdr:colOff>
      <xdr:row>34</xdr:row>
      <xdr:rowOff>59531</xdr:rowOff>
    </xdr:from>
    <xdr:to>
      <xdr:col>18</xdr:col>
      <xdr:colOff>404813</xdr:colOff>
      <xdr:row>45</xdr:row>
      <xdr:rowOff>23812</xdr:rowOff>
    </xdr:to>
    <xdr:graphicFrame macro="">
      <xdr:nvGraphicFramePr>
        <xdr:cNvPr id="12" name="Chart 1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12</xdr:col>
      <xdr:colOff>83343</xdr:colOff>
      <xdr:row>21</xdr:row>
      <xdr:rowOff>47625</xdr:rowOff>
    </xdr:from>
    <xdr:to>
      <xdr:col>18</xdr:col>
      <xdr:colOff>404813</xdr:colOff>
      <xdr:row>32</xdr:row>
      <xdr:rowOff>11906</xdr:rowOff>
    </xdr:to>
    <xdr:graphicFrame macro="">
      <xdr:nvGraphicFramePr>
        <xdr:cNvPr id="13" name="Chart 1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189177</xdr:colOff>
      <xdr:row>1</xdr:row>
      <xdr:rowOff>134941</xdr:rowOff>
    </xdr:from>
    <xdr:to>
      <xdr:col>14</xdr:col>
      <xdr:colOff>686861</xdr:colOff>
      <xdr:row>4</xdr:row>
      <xdr:rowOff>178594</xdr:rowOff>
    </xdr:to>
    <xdr:pic>
      <xdr:nvPicPr>
        <xdr:cNvPr id="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26271" y="396879"/>
          <a:ext cx="1188246" cy="662778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4F81BD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EEECE1"/>
                </a:outerShdw>
              </a:effectLst>
            </a14:hiddenEffects>
          </a:ext>
        </a:extLst>
      </xdr:spPr>
    </xdr:pic>
    <xdr:clientData/>
  </xdr:twoCellAnchor>
  <xdr:twoCellAnchor>
    <xdr:from>
      <xdr:col>0</xdr:col>
      <xdr:colOff>158750</xdr:colOff>
      <xdr:row>2</xdr:row>
      <xdr:rowOff>190497</xdr:rowOff>
    </xdr:from>
    <xdr:to>
      <xdr:col>13</xdr:col>
      <xdr:colOff>74083</xdr:colOff>
      <xdr:row>2</xdr:row>
      <xdr:rowOff>190497</xdr:rowOff>
    </xdr:to>
    <xdr:cxnSp macro="">
      <xdr:nvCxnSpPr>
        <xdr:cNvPr id="3" name="Straight Connector 2"/>
        <xdr:cNvCxnSpPr/>
      </xdr:nvCxnSpPr>
      <xdr:spPr>
        <a:xfrm>
          <a:off x="158750" y="695322"/>
          <a:ext cx="9697508" cy="0"/>
        </a:xfrm>
        <a:prstGeom prst="line">
          <a:avLst/>
        </a:prstGeom>
        <a:ln w="28575"/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201084</xdr:colOff>
      <xdr:row>1</xdr:row>
      <xdr:rowOff>146847</xdr:rowOff>
    </xdr:from>
    <xdr:to>
      <xdr:col>15</xdr:col>
      <xdr:colOff>174892</xdr:colOff>
      <xdr:row>5</xdr:row>
      <xdr:rowOff>0</xdr:rowOff>
    </xdr:to>
    <xdr:pic>
      <xdr:nvPicPr>
        <xdr:cNvPr id="7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73884" y="413547"/>
          <a:ext cx="1193008" cy="662778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4F81BD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EEECE1"/>
                </a:outerShdw>
              </a:effectLst>
            </a14:hiddenEffects>
          </a:ext>
        </a:extLst>
      </xdr:spPr>
    </xdr:pic>
    <xdr:clientData/>
  </xdr:twoCellAnchor>
  <xdr:twoCellAnchor>
    <xdr:from>
      <xdr:col>0</xdr:col>
      <xdr:colOff>158750</xdr:colOff>
      <xdr:row>2</xdr:row>
      <xdr:rowOff>190497</xdr:rowOff>
    </xdr:from>
    <xdr:to>
      <xdr:col>13</xdr:col>
      <xdr:colOff>74083</xdr:colOff>
      <xdr:row>2</xdr:row>
      <xdr:rowOff>190497</xdr:rowOff>
    </xdr:to>
    <xdr:cxnSp macro="">
      <xdr:nvCxnSpPr>
        <xdr:cNvPr id="8" name="Straight Connector 7"/>
        <xdr:cNvCxnSpPr/>
      </xdr:nvCxnSpPr>
      <xdr:spPr>
        <a:xfrm>
          <a:off x="158750" y="695322"/>
          <a:ext cx="10888133" cy="0"/>
        </a:xfrm>
        <a:prstGeom prst="line">
          <a:avLst/>
        </a:prstGeom>
        <a:ln w="28575"/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189176</xdr:colOff>
      <xdr:row>1</xdr:row>
      <xdr:rowOff>134939</xdr:rowOff>
    </xdr:from>
    <xdr:to>
      <xdr:col>14</xdr:col>
      <xdr:colOff>686858</xdr:colOff>
      <xdr:row>4</xdr:row>
      <xdr:rowOff>178592</xdr:rowOff>
    </xdr:to>
    <xdr:pic>
      <xdr:nvPicPr>
        <xdr:cNvPr id="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95301" y="396877"/>
          <a:ext cx="1188245" cy="662778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4F81BD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EEECE1"/>
                </a:outerShdw>
              </a:effectLst>
            </a14:hiddenEffects>
          </a:ext>
        </a:extLst>
      </xdr:spPr>
    </xdr:pic>
    <xdr:clientData/>
  </xdr:twoCellAnchor>
  <xdr:twoCellAnchor>
    <xdr:from>
      <xdr:col>0</xdr:col>
      <xdr:colOff>158750</xdr:colOff>
      <xdr:row>2</xdr:row>
      <xdr:rowOff>190497</xdr:rowOff>
    </xdr:from>
    <xdr:to>
      <xdr:col>13</xdr:col>
      <xdr:colOff>74083</xdr:colOff>
      <xdr:row>2</xdr:row>
      <xdr:rowOff>190497</xdr:rowOff>
    </xdr:to>
    <xdr:cxnSp macro="">
      <xdr:nvCxnSpPr>
        <xdr:cNvPr id="3" name="Straight Connector 2"/>
        <xdr:cNvCxnSpPr/>
      </xdr:nvCxnSpPr>
      <xdr:spPr>
        <a:xfrm>
          <a:off x="158750" y="695322"/>
          <a:ext cx="10249958" cy="0"/>
        </a:xfrm>
        <a:prstGeom prst="line">
          <a:avLst/>
        </a:prstGeom>
        <a:ln w="28575"/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63"/>
  <sheetViews>
    <sheetView showGridLines="0" tabSelected="1" zoomScale="80" zoomScaleNormal="80" workbookViewId="0">
      <selection activeCell="A2" sqref="A2"/>
    </sheetView>
  </sheetViews>
  <sheetFormatPr defaultColWidth="0" defaultRowHeight="15" zeroHeight="1" x14ac:dyDescent="0.25"/>
  <cols>
    <col min="1" max="6" width="15.7109375" style="2" customWidth="1"/>
    <col min="7" max="9" width="9.140625" style="2" customWidth="1"/>
    <col min="10" max="15" width="15.7109375" style="2" customWidth="1"/>
    <col min="16" max="16" width="4" style="2" customWidth="1"/>
    <col min="17" max="16384" width="9.140625" style="2" hidden="1"/>
  </cols>
  <sheetData>
    <row r="1" spans="1:8" x14ac:dyDescent="0.25">
      <c r="A1" s="101"/>
    </row>
    <row r="2" spans="1:8" x14ac:dyDescent="0.25"/>
    <row r="3" spans="1:8" x14ac:dyDescent="0.25"/>
    <row r="4" spans="1:8" x14ac:dyDescent="0.25"/>
    <row r="5" spans="1:8" x14ac:dyDescent="0.25"/>
    <row r="6" spans="1:8" x14ac:dyDescent="0.25"/>
    <row r="7" spans="1:8" x14ac:dyDescent="0.25"/>
    <row r="8" spans="1:8" x14ac:dyDescent="0.25"/>
    <row r="9" spans="1:8" ht="21" x14ac:dyDescent="0.35">
      <c r="H9" s="102" t="s">
        <v>204</v>
      </c>
    </row>
    <row r="10" spans="1:8" ht="18.75" x14ac:dyDescent="0.3">
      <c r="H10" s="103" t="s">
        <v>38</v>
      </c>
    </row>
    <row r="11" spans="1:8" x14ac:dyDescent="0.25">
      <c r="H11" s="13"/>
    </row>
    <row r="12" spans="1:8" x14ac:dyDescent="0.25">
      <c r="H12" s="104" t="s">
        <v>172</v>
      </c>
    </row>
    <row r="13" spans="1:8" x14ac:dyDescent="0.25">
      <c r="H13" s="105" t="s">
        <v>170</v>
      </c>
    </row>
    <row r="14" spans="1:8" x14ac:dyDescent="0.25">
      <c r="H14" s="13"/>
    </row>
    <row r="15" spans="1:8" x14ac:dyDescent="0.25">
      <c r="H15" s="104" t="s">
        <v>173</v>
      </c>
    </row>
    <row r="16" spans="1:8" x14ac:dyDescent="0.25">
      <c r="H16" s="13" t="s">
        <v>169</v>
      </c>
    </row>
    <row r="17" spans="8:8" x14ac:dyDescent="0.25">
      <c r="H17" s="13"/>
    </row>
    <row r="18" spans="8:8" x14ac:dyDescent="0.25">
      <c r="H18" s="104" t="s">
        <v>174</v>
      </c>
    </row>
    <row r="19" spans="8:8" x14ac:dyDescent="0.25">
      <c r="H19" s="13" t="s">
        <v>168</v>
      </c>
    </row>
    <row r="20" spans="8:8" x14ac:dyDescent="0.25">
      <c r="H20" s="13" t="s">
        <v>171</v>
      </c>
    </row>
    <row r="21" spans="8:8" x14ac:dyDescent="0.25">
      <c r="H21" s="13" t="s">
        <v>193</v>
      </c>
    </row>
    <row r="22" spans="8:8" x14ac:dyDescent="0.25">
      <c r="H22" s="13" t="s">
        <v>199</v>
      </c>
    </row>
    <row r="23" spans="8:8" x14ac:dyDescent="0.25">
      <c r="H23" s="13"/>
    </row>
    <row r="24" spans="8:8" x14ac:dyDescent="0.25">
      <c r="H24" s="13" t="s">
        <v>175</v>
      </c>
    </row>
    <row r="25" spans="8:8" x14ac:dyDescent="0.25">
      <c r="H25" s="13"/>
    </row>
    <row r="26" spans="8:8" x14ac:dyDescent="0.25">
      <c r="H26" s="13" t="s">
        <v>177</v>
      </c>
    </row>
    <row r="27" spans="8:8" x14ac:dyDescent="0.25">
      <c r="H27" s="13" t="s">
        <v>178</v>
      </c>
    </row>
    <row r="28" spans="8:8" x14ac:dyDescent="0.25"/>
    <row r="29" spans="8:8" x14ac:dyDescent="0.25">
      <c r="H29" s="104" t="s">
        <v>179</v>
      </c>
    </row>
    <row r="30" spans="8:8" x14ac:dyDescent="0.25">
      <c r="H30" s="13" t="s">
        <v>194</v>
      </c>
    </row>
    <row r="31" spans="8:8" x14ac:dyDescent="0.25">
      <c r="H31" s="13" t="s">
        <v>200</v>
      </c>
    </row>
    <row r="32" spans="8:8" x14ac:dyDescent="0.25">
      <c r="H32" s="13" t="s">
        <v>180</v>
      </c>
    </row>
    <row r="33" spans="8:8" x14ac:dyDescent="0.25">
      <c r="H33" s="13" t="s">
        <v>181</v>
      </c>
    </row>
    <row r="34" spans="8:8" x14ac:dyDescent="0.25">
      <c r="H34" s="13"/>
    </row>
    <row r="35" spans="8:8" x14ac:dyDescent="0.25">
      <c r="H35" s="104" t="s">
        <v>182</v>
      </c>
    </row>
    <row r="36" spans="8:8" x14ac:dyDescent="0.25">
      <c r="H36" s="13" t="s">
        <v>201</v>
      </c>
    </row>
    <row r="37" spans="8:8" x14ac:dyDescent="0.25">
      <c r="H37" s="13" t="s">
        <v>185</v>
      </c>
    </row>
    <row r="38" spans="8:8" x14ac:dyDescent="0.25">
      <c r="H38" s="13"/>
    </row>
    <row r="39" spans="8:8" x14ac:dyDescent="0.25">
      <c r="H39" s="13" t="s">
        <v>187</v>
      </c>
    </row>
    <row r="40" spans="8:8" x14ac:dyDescent="0.25">
      <c r="H40" s="13" t="s">
        <v>186</v>
      </c>
    </row>
    <row r="41" spans="8:8" x14ac:dyDescent="0.25">
      <c r="H41" s="13" t="s">
        <v>202</v>
      </c>
    </row>
    <row r="42" spans="8:8" x14ac:dyDescent="0.25">
      <c r="H42" s="106" t="s">
        <v>188</v>
      </c>
    </row>
    <row r="43" spans="8:8" x14ac:dyDescent="0.25">
      <c r="H43" s="106" t="s">
        <v>189</v>
      </c>
    </row>
    <row r="44" spans="8:8" x14ac:dyDescent="0.25">
      <c r="H44" s="106" t="s">
        <v>190</v>
      </c>
    </row>
    <row r="45" spans="8:8" x14ac:dyDescent="0.25">
      <c r="H45" s="106" t="s">
        <v>191</v>
      </c>
    </row>
    <row r="46" spans="8:8" x14ac:dyDescent="0.25">
      <c r="H46" s="106"/>
    </row>
    <row r="47" spans="8:8" x14ac:dyDescent="0.25">
      <c r="H47" s="106" t="s">
        <v>195</v>
      </c>
    </row>
    <row r="48" spans="8:8" x14ac:dyDescent="0.25">
      <c r="H48" s="106" t="s">
        <v>203</v>
      </c>
    </row>
    <row r="49" spans="8:8" x14ac:dyDescent="0.25">
      <c r="H49" s="106" t="s">
        <v>196</v>
      </c>
    </row>
    <row r="50" spans="8:8" x14ac:dyDescent="0.25">
      <c r="H50" s="106"/>
    </row>
    <row r="51" spans="8:8" x14ac:dyDescent="0.25">
      <c r="H51" s="106" t="s">
        <v>197</v>
      </c>
    </row>
    <row r="52" spans="8:8" x14ac:dyDescent="0.25">
      <c r="H52" s="106" t="s">
        <v>198</v>
      </c>
    </row>
    <row r="53" spans="8:8" x14ac:dyDescent="0.25">
      <c r="H53" s="106" t="s">
        <v>192</v>
      </c>
    </row>
    <row r="54" spans="8:8" x14ac:dyDescent="0.25">
      <c r="H54" s="106"/>
    </row>
    <row r="55" spans="8:8" x14ac:dyDescent="0.25">
      <c r="H55" s="106"/>
    </row>
    <row r="56" spans="8:8" x14ac:dyDescent="0.25">
      <c r="H56" s="106"/>
    </row>
    <row r="57" spans="8:8" x14ac:dyDescent="0.25"/>
    <row r="58" spans="8:8" x14ac:dyDescent="0.25"/>
    <row r="59" spans="8:8" x14ac:dyDescent="0.25"/>
    <row r="60" spans="8:8" x14ac:dyDescent="0.25"/>
    <row r="61" spans="8:8" x14ac:dyDescent="0.25"/>
    <row r="62" spans="8:8" x14ac:dyDescent="0.25"/>
    <row r="63" spans="8:8" x14ac:dyDescent="0.25"/>
  </sheetData>
  <sheetProtection password="8610" sheet="1" objects="1" scenarios="1"/>
  <pageMargins left="0.70866141732283472" right="0.70866141732283472" top="0.74803149606299213" bottom="0.74803149606299213" header="0.31496062992125984" footer="0.31496062992125984"/>
  <pageSetup paperSize="9" scale="60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199"/>
  <sheetViews>
    <sheetView showGridLines="0" zoomScale="80" zoomScaleNormal="80" workbookViewId="0">
      <selection activeCell="E44" sqref="E44"/>
    </sheetView>
  </sheetViews>
  <sheetFormatPr defaultColWidth="0" defaultRowHeight="15" zeroHeight="1" x14ac:dyDescent="0.25"/>
  <cols>
    <col min="1" max="1" width="3.7109375" style="2" customWidth="1"/>
    <col min="2" max="2" width="61" style="2" customWidth="1"/>
    <col min="3" max="3" width="11.28515625" style="2" customWidth="1"/>
    <col min="4" max="5" width="6.5703125" style="2" customWidth="1"/>
    <col min="6" max="6" width="10.5703125" style="2" customWidth="1"/>
    <col min="7" max="19" width="9.140625" style="2" customWidth="1"/>
    <col min="20" max="20" width="2.140625" style="2" customWidth="1"/>
    <col min="21" max="21" width="9.140625" style="2" hidden="1" customWidth="1"/>
    <col min="22" max="16384" width="9.140625" style="2" hidden="1"/>
  </cols>
  <sheetData>
    <row r="1" spans="1:19" ht="21" x14ac:dyDescent="0.35">
      <c r="A1" s="1" t="s">
        <v>176</v>
      </c>
    </row>
    <row r="2" spans="1:19" ht="18.75" x14ac:dyDescent="0.3">
      <c r="A2" s="3" t="s">
        <v>140</v>
      </c>
    </row>
    <row r="3" spans="1:19" x14ac:dyDescent="0.25"/>
    <row r="4" spans="1:19" x14ac:dyDescent="0.25"/>
    <row r="5" spans="1:19" x14ac:dyDescent="0.25">
      <c r="Q5" s="32" t="s">
        <v>77</v>
      </c>
    </row>
    <row r="6" spans="1:19" x14ac:dyDescent="0.25">
      <c r="Q6" s="32"/>
    </row>
    <row r="7" spans="1:19" x14ac:dyDescent="0.25">
      <c r="B7" s="47" t="s">
        <v>141</v>
      </c>
      <c r="F7" s="47" t="s">
        <v>142</v>
      </c>
    </row>
    <row r="8" spans="1:19" x14ac:dyDescent="0.25">
      <c r="B8" s="4" t="s">
        <v>13</v>
      </c>
      <c r="C8" s="53">
        <v>1000000</v>
      </c>
      <c r="F8" s="4" t="str">
        <f>+'04-Aux. Calculos'!B777</f>
        <v>TIR</v>
      </c>
      <c r="G8" s="6"/>
      <c r="H8" s="6"/>
      <c r="I8" s="6"/>
      <c r="J8" s="6"/>
      <c r="K8" s="6"/>
      <c r="L8" s="6"/>
      <c r="M8" s="6"/>
      <c r="N8" s="54" t="s">
        <v>150</v>
      </c>
      <c r="O8" s="6"/>
      <c r="P8" s="6"/>
      <c r="Q8" s="6"/>
      <c r="R8" s="6"/>
      <c r="S8" s="7"/>
    </row>
    <row r="9" spans="1:19" x14ac:dyDescent="0.25">
      <c r="B9" s="8"/>
      <c r="C9" s="11"/>
      <c r="F9" s="55" t="str">
        <f>+'04-Aux. Calculos'!B778</f>
        <v>Bruta (apenas actividades de investimento)</v>
      </c>
      <c r="G9" s="10"/>
      <c r="H9" s="10"/>
      <c r="I9" s="10"/>
      <c r="J9" s="10"/>
      <c r="K9" s="10"/>
      <c r="L9" s="56">
        <f>+'04-Aux. Calculos'!C778</f>
        <v>0.16508780012408764</v>
      </c>
      <c r="M9" s="10"/>
      <c r="N9" s="10"/>
      <c r="O9" s="10"/>
      <c r="P9" s="10"/>
      <c r="Q9" s="10"/>
      <c r="R9" s="10"/>
      <c r="S9" s="11"/>
    </row>
    <row r="10" spans="1:19" x14ac:dyDescent="0.25">
      <c r="B10" s="16" t="s">
        <v>54</v>
      </c>
      <c r="C10" s="57">
        <v>10</v>
      </c>
      <c r="F10" s="55" t="str">
        <f>+'04-Aux. Calculos'!B779</f>
        <v>Líquida (investimento + despesas antes carried)</v>
      </c>
      <c r="G10" s="10"/>
      <c r="H10" s="10"/>
      <c r="I10" s="10"/>
      <c r="J10" s="10"/>
      <c r="K10" s="10"/>
      <c r="L10" s="18">
        <f>+'04-Aux. Calculos'!C779</f>
        <v>0.11744457714760004</v>
      </c>
      <c r="M10" s="10"/>
      <c r="N10" s="10"/>
      <c r="O10" s="10"/>
      <c r="P10" s="10"/>
      <c r="Q10" s="10"/>
      <c r="R10" s="10"/>
      <c r="S10" s="11"/>
    </row>
    <row r="11" spans="1:19" x14ac:dyDescent="0.25">
      <c r="B11" s="16" t="s">
        <v>63</v>
      </c>
      <c r="C11" s="57">
        <v>5</v>
      </c>
      <c r="F11" s="55" t="str">
        <f>+'04-Aux. Calculos'!B780</f>
        <v>Final (investimento + despesas incluindo carried)</v>
      </c>
      <c r="G11" s="10"/>
      <c r="H11" s="10"/>
      <c r="I11" s="10"/>
      <c r="J11" s="10"/>
      <c r="K11" s="10"/>
      <c r="L11" s="56">
        <f>+'04-Aux. Calculos'!C780</f>
        <v>9.6381605309984852E-2</v>
      </c>
      <c r="M11" s="10"/>
      <c r="N11" s="10"/>
      <c r="O11" s="10"/>
      <c r="P11" s="10"/>
      <c r="Q11" s="10"/>
      <c r="R11" s="10"/>
      <c r="S11" s="11"/>
    </row>
    <row r="12" spans="1:19" x14ac:dyDescent="0.25">
      <c r="B12" s="16" t="s">
        <v>64</v>
      </c>
      <c r="C12" s="57">
        <v>4</v>
      </c>
      <c r="F12" s="8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1"/>
    </row>
    <row r="13" spans="1:19" x14ac:dyDescent="0.25">
      <c r="B13" s="8"/>
      <c r="C13" s="11"/>
      <c r="F13" s="16" t="s">
        <v>148</v>
      </c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1"/>
    </row>
    <row r="14" spans="1:19" x14ac:dyDescent="0.25">
      <c r="B14" s="16" t="s">
        <v>157</v>
      </c>
      <c r="C14" s="57">
        <v>5</v>
      </c>
      <c r="F14" s="55" t="str">
        <f>+'03. Projecções CF'!B42</f>
        <v>Despesas constituição</v>
      </c>
      <c r="G14" s="10"/>
      <c r="H14" s="10"/>
      <c r="I14" s="10"/>
      <c r="J14" s="10"/>
      <c r="K14" s="10"/>
      <c r="L14" s="58">
        <f>-SUM('03. Projecções CF'!D42:R42)</f>
        <v>1025</v>
      </c>
      <c r="M14" s="10"/>
      <c r="N14" s="10"/>
      <c r="O14" s="10"/>
      <c r="P14" s="10"/>
      <c r="Q14" s="10"/>
      <c r="R14" s="10"/>
      <c r="S14" s="11"/>
    </row>
    <row r="15" spans="1:19" x14ac:dyDescent="0.25">
      <c r="B15" s="8"/>
      <c r="C15" s="11"/>
      <c r="F15" s="55" t="str">
        <f>+'03. Projecções CF'!B43</f>
        <v>Despesas de investimento</v>
      </c>
      <c r="G15" s="10"/>
      <c r="H15" s="10"/>
      <c r="I15" s="10"/>
      <c r="J15" s="10"/>
      <c r="K15" s="10"/>
      <c r="L15" s="58">
        <f>-SUM('03. Projecções CF'!D43:R43)</f>
        <v>11935.717988986173</v>
      </c>
      <c r="M15" s="10"/>
      <c r="N15" s="10"/>
      <c r="O15" s="10"/>
      <c r="P15" s="10"/>
      <c r="Q15" s="10"/>
      <c r="R15" s="10"/>
      <c r="S15" s="11"/>
    </row>
    <row r="16" spans="1:19" x14ac:dyDescent="0.25">
      <c r="B16" s="16" t="s">
        <v>6</v>
      </c>
      <c r="C16" s="59">
        <v>2.5000000000000001E-2</v>
      </c>
      <c r="F16" s="55" t="str">
        <f>+'03. Projecções CF'!B44</f>
        <v>Despesas de gestão</v>
      </c>
      <c r="G16" s="10"/>
      <c r="H16" s="10"/>
      <c r="I16" s="10"/>
      <c r="J16" s="10"/>
      <c r="K16" s="10"/>
      <c r="L16" s="58">
        <f>-SUM('03. Projecções CF'!D44:R44)</f>
        <v>40310.558116386273</v>
      </c>
      <c r="M16" s="10"/>
      <c r="N16" s="10"/>
      <c r="O16" s="10"/>
      <c r="P16" s="10"/>
      <c r="Q16" s="10"/>
      <c r="R16" s="10"/>
      <c r="S16" s="11"/>
    </row>
    <row r="17" spans="2:19" x14ac:dyDescent="0.25">
      <c r="B17" s="8"/>
      <c r="C17" s="11"/>
      <c r="F17" s="55" t="str">
        <f>+'03. Projecções CF'!B45</f>
        <v>Despesas de desinvestimento</v>
      </c>
      <c r="G17" s="10"/>
      <c r="H17" s="10"/>
      <c r="I17" s="10"/>
      <c r="J17" s="10"/>
      <c r="K17" s="10"/>
      <c r="L17" s="58">
        <f>-SUM('03. Projecções CF'!D45:R45)</f>
        <v>18811.872394495127</v>
      </c>
      <c r="M17" s="10"/>
      <c r="N17" s="10"/>
      <c r="O17" s="10"/>
      <c r="P17" s="10"/>
      <c r="Q17" s="10"/>
      <c r="R17" s="10"/>
      <c r="S17" s="11"/>
    </row>
    <row r="18" spans="2:19" x14ac:dyDescent="0.25">
      <c r="B18" s="16" t="s">
        <v>0</v>
      </c>
      <c r="C18" s="11"/>
      <c r="F18" s="55" t="str">
        <f>+'03. Projecções CF'!B46</f>
        <v>Comissão de gestão</v>
      </c>
      <c r="G18" s="10"/>
      <c r="H18" s="10"/>
      <c r="I18" s="10"/>
      <c r="J18" s="10"/>
      <c r="K18" s="10"/>
      <c r="L18" s="58">
        <f>-SUM('03. Projecções CF'!D46:R46)</f>
        <v>250000</v>
      </c>
      <c r="M18" s="10"/>
      <c r="N18" s="10"/>
      <c r="O18" s="10"/>
      <c r="P18" s="10"/>
      <c r="Q18" s="10"/>
      <c r="R18" s="10"/>
      <c r="S18" s="11"/>
    </row>
    <row r="19" spans="2:19" x14ac:dyDescent="0.25">
      <c r="B19" s="19" t="s">
        <v>34</v>
      </c>
      <c r="C19" s="57">
        <v>1000</v>
      </c>
      <c r="F19" s="55" t="s">
        <v>149</v>
      </c>
      <c r="G19" s="10"/>
      <c r="H19" s="10"/>
      <c r="I19" s="10"/>
      <c r="J19" s="10"/>
      <c r="K19" s="10"/>
      <c r="L19" s="58">
        <f>-SUM('03. Projecções CF'!D56:R56,'03. Projecções CF'!D58:R58)</f>
        <v>239643.05566289771</v>
      </c>
      <c r="M19" s="10"/>
      <c r="N19" s="10"/>
      <c r="O19" s="10"/>
      <c r="P19" s="10"/>
      <c r="Q19" s="10"/>
      <c r="R19" s="10"/>
      <c r="S19" s="11"/>
    </row>
    <row r="20" spans="2:19" x14ac:dyDescent="0.25">
      <c r="B20" s="19" t="s">
        <v>101</v>
      </c>
      <c r="C20" s="59">
        <v>1</v>
      </c>
      <c r="F20" s="8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1"/>
    </row>
    <row r="21" spans="2:19" x14ac:dyDescent="0.25">
      <c r="B21" s="55"/>
      <c r="C21" s="11"/>
      <c r="F21" s="16" t="s">
        <v>151</v>
      </c>
      <c r="G21" s="10"/>
      <c r="H21" s="10"/>
      <c r="I21" s="10"/>
      <c r="J21" s="10"/>
      <c r="K21" s="10"/>
      <c r="M21" s="60" t="s">
        <v>167</v>
      </c>
      <c r="N21" s="10"/>
      <c r="O21" s="10"/>
      <c r="P21" s="10"/>
      <c r="Q21" s="10"/>
      <c r="R21" s="10"/>
      <c r="S21" s="11"/>
    </row>
    <row r="22" spans="2:19" x14ac:dyDescent="0.25">
      <c r="B22" s="16" t="s">
        <v>17</v>
      </c>
      <c r="C22" s="11"/>
      <c r="F22" s="8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1"/>
    </row>
    <row r="23" spans="2:19" x14ac:dyDescent="0.25">
      <c r="B23" s="55" t="s">
        <v>103</v>
      </c>
      <c r="C23" s="59">
        <v>0.01</v>
      </c>
      <c r="F23" s="8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1"/>
    </row>
    <row r="24" spans="2:19" x14ac:dyDescent="0.25">
      <c r="B24" s="55" t="s">
        <v>104</v>
      </c>
      <c r="C24" s="59">
        <v>0.3</v>
      </c>
      <c r="F24" s="8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1"/>
    </row>
    <row r="25" spans="2:19" x14ac:dyDescent="0.25">
      <c r="B25" s="19" t="s">
        <v>102</v>
      </c>
      <c r="C25" s="59">
        <v>1</v>
      </c>
      <c r="F25" s="8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1"/>
    </row>
    <row r="26" spans="2:19" x14ac:dyDescent="0.25">
      <c r="B26" s="19"/>
      <c r="C26" s="11"/>
      <c r="F26" s="8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1"/>
    </row>
    <row r="27" spans="2:19" x14ac:dyDescent="0.25">
      <c r="B27" s="16" t="s">
        <v>18</v>
      </c>
      <c r="C27" s="11"/>
      <c r="F27" s="8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1"/>
    </row>
    <row r="28" spans="2:19" x14ac:dyDescent="0.25">
      <c r="B28" s="55" t="s">
        <v>19</v>
      </c>
      <c r="C28" s="57">
        <v>1000</v>
      </c>
      <c r="F28" s="8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1"/>
    </row>
    <row r="29" spans="2:19" x14ac:dyDescent="0.25">
      <c r="B29" s="55" t="s">
        <v>20</v>
      </c>
      <c r="C29" s="57">
        <v>300</v>
      </c>
      <c r="F29" s="8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1"/>
    </row>
    <row r="30" spans="2:19" x14ac:dyDescent="0.25">
      <c r="B30" s="8"/>
      <c r="C30" s="11"/>
      <c r="F30" s="8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1"/>
    </row>
    <row r="31" spans="2:19" x14ac:dyDescent="0.25">
      <c r="B31" s="16" t="s">
        <v>16</v>
      </c>
      <c r="C31" s="59">
        <v>0.01</v>
      </c>
      <c r="F31" s="8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1"/>
    </row>
    <row r="32" spans="2:19" x14ac:dyDescent="0.25">
      <c r="B32" s="55"/>
      <c r="C32" s="11"/>
      <c r="D32" s="61"/>
      <c r="F32" s="8"/>
      <c r="G32" s="10"/>
      <c r="H32" s="10"/>
      <c r="I32" s="10"/>
      <c r="J32" s="10"/>
      <c r="K32" s="10"/>
      <c r="L32" s="10"/>
      <c r="M32" s="62"/>
      <c r="N32" s="10"/>
      <c r="O32" s="10"/>
      <c r="P32" s="10"/>
      <c r="Q32" s="10"/>
      <c r="R32" s="10"/>
      <c r="S32" s="11"/>
    </row>
    <row r="33" spans="2:19" x14ac:dyDescent="0.25">
      <c r="B33" s="16" t="s">
        <v>1</v>
      </c>
      <c r="C33" s="11"/>
      <c r="D33" s="63"/>
      <c r="F33" s="8"/>
      <c r="G33" s="10"/>
      <c r="H33" s="10"/>
      <c r="I33" s="10"/>
      <c r="J33" s="10"/>
      <c r="K33" s="10"/>
      <c r="L33" s="10"/>
      <c r="M33" s="62"/>
      <c r="N33" s="10"/>
      <c r="O33" s="10"/>
      <c r="P33" s="10"/>
      <c r="Q33" s="10"/>
      <c r="R33" s="10"/>
      <c r="S33" s="11"/>
    </row>
    <row r="34" spans="2:19" x14ac:dyDescent="0.25">
      <c r="B34" s="55" t="s">
        <v>14</v>
      </c>
      <c r="C34" s="64">
        <v>1</v>
      </c>
      <c r="D34" s="61"/>
      <c r="F34" s="16" t="s">
        <v>162</v>
      </c>
      <c r="G34" s="10"/>
      <c r="H34" s="10"/>
      <c r="I34" s="10"/>
      <c r="J34" s="10"/>
      <c r="K34" s="10"/>
      <c r="L34" s="10"/>
      <c r="M34" s="60" t="s">
        <v>161</v>
      </c>
      <c r="N34" s="10"/>
      <c r="O34" s="10"/>
      <c r="P34" s="10"/>
      <c r="Q34" s="10"/>
      <c r="R34" s="10"/>
      <c r="S34" s="11"/>
    </row>
    <row r="35" spans="2:19" x14ac:dyDescent="0.25">
      <c r="B35" s="55" t="s">
        <v>98</v>
      </c>
      <c r="C35" s="59">
        <v>2.5000000000000001E-2</v>
      </c>
      <c r="D35" s="61"/>
      <c r="F35" s="8"/>
      <c r="G35" s="10"/>
      <c r="H35" s="10"/>
      <c r="I35" s="10"/>
      <c r="J35" s="10"/>
      <c r="K35" s="10"/>
      <c r="L35" s="10"/>
      <c r="M35" s="62"/>
      <c r="N35" s="10"/>
      <c r="O35" s="10"/>
      <c r="P35" s="10"/>
      <c r="Q35" s="10"/>
      <c r="R35" s="10"/>
      <c r="S35" s="11"/>
    </row>
    <row r="36" spans="2:19" x14ac:dyDescent="0.25">
      <c r="B36" s="55" t="s">
        <v>15</v>
      </c>
      <c r="C36" s="64">
        <v>1</v>
      </c>
      <c r="D36" s="61"/>
      <c r="F36" s="8"/>
      <c r="G36" s="10"/>
      <c r="H36" s="10"/>
      <c r="I36" s="10"/>
      <c r="J36" s="10"/>
      <c r="K36" s="10"/>
      <c r="L36" s="10"/>
      <c r="M36" s="10"/>
      <c r="N36" s="10"/>
      <c r="O36" s="10"/>
      <c r="P36" s="10"/>
      <c r="Q36" s="10"/>
      <c r="R36" s="10"/>
      <c r="S36" s="11"/>
    </row>
    <row r="37" spans="2:19" x14ac:dyDescent="0.25">
      <c r="B37" s="55" t="s">
        <v>99</v>
      </c>
      <c r="C37" s="59">
        <v>2.5000000000000001E-2</v>
      </c>
      <c r="D37" s="61"/>
      <c r="F37" s="8"/>
      <c r="G37" s="10"/>
      <c r="H37" s="10"/>
      <c r="I37" s="10"/>
      <c r="J37" s="10"/>
      <c r="K37" s="10"/>
      <c r="L37" s="10"/>
      <c r="M37" s="10"/>
      <c r="N37" s="10"/>
      <c r="O37" s="10"/>
      <c r="P37" s="10"/>
      <c r="Q37" s="10"/>
      <c r="R37" s="10"/>
      <c r="S37" s="11"/>
    </row>
    <row r="38" spans="2:19" x14ac:dyDescent="0.25">
      <c r="B38" s="8"/>
      <c r="C38" s="11"/>
      <c r="D38" s="61"/>
      <c r="F38" s="8"/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10"/>
      <c r="R38" s="10"/>
      <c r="S38" s="11"/>
    </row>
    <row r="39" spans="2:19" x14ac:dyDescent="0.25">
      <c r="B39" s="16" t="s">
        <v>2</v>
      </c>
      <c r="C39" s="11"/>
      <c r="D39" s="61"/>
      <c r="F39" s="8"/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0"/>
      <c r="S39" s="11"/>
    </row>
    <row r="40" spans="2:19" x14ac:dyDescent="0.25">
      <c r="B40" s="55" t="s">
        <v>3</v>
      </c>
      <c r="C40" s="59">
        <v>0.08</v>
      </c>
      <c r="F40" s="8"/>
      <c r="G40" s="10"/>
      <c r="H40" s="10"/>
      <c r="I40" s="10"/>
      <c r="J40" s="10"/>
      <c r="K40" s="10"/>
      <c r="L40" s="10"/>
      <c r="M40" s="10"/>
      <c r="N40" s="10"/>
      <c r="O40" s="10"/>
      <c r="P40" s="10"/>
      <c r="Q40" s="10"/>
      <c r="R40" s="10"/>
      <c r="S40" s="11"/>
    </row>
    <row r="41" spans="2:19" x14ac:dyDescent="0.25">
      <c r="B41" s="55" t="s">
        <v>4</v>
      </c>
      <c r="C41" s="59">
        <v>0.8</v>
      </c>
      <c r="F41" s="8"/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10"/>
      <c r="S41" s="11"/>
    </row>
    <row r="42" spans="2:19" x14ac:dyDescent="0.25">
      <c r="B42" s="65" t="s">
        <v>5</v>
      </c>
      <c r="C42" s="66">
        <v>1</v>
      </c>
      <c r="F42" s="8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1"/>
    </row>
    <row r="43" spans="2:19" x14ac:dyDescent="0.25">
      <c r="F43" s="8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0"/>
      <c r="S43" s="11"/>
    </row>
    <row r="44" spans="2:19" x14ac:dyDescent="0.25">
      <c r="F44" s="8"/>
      <c r="G44" s="10"/>
      <c r="H44" s="10"/>
      <c r="I44" s="10"/>
      <c r="J44" s="10"/>
      <c r="K44" s="10"/>
      <c r="L44" s="10"/>
      <c r="M44" s="10"/>
      <c r="N44" s="10"/>
      <c r="O44" s="10"/>
      <c r="P44" s="10"/>
      <c r="Q44" s="10"/>
      <c r="R44" s="10"/>
      <c r="S44" s="11"/>
    </row>
    <row r="45" spans="2:19" x14ac:dyDescent="0.25">
      <c r="F45" s="8"/>
      <c r="G45" s="10"/>
      <c r="H45" s="10"/>
      <c r="I45" s="10"/>
      <c r="J45" s="10"/>
      <c r="K45" s="10"/>
      <c r="L45" s="10"/>
      <c r="M45" s="10"/>
      <c r="N45" s="10"/>
      <c r="O45" s="10"/>
      <c r="P45" s="10"/>
      <c r="Q45" s="10"/>
      <c r="R45" s="10"/>
      <c r="S45" s="11"/>
    </row>
    <row r="46" spans="2:19" x14ac:dyDescent="0.25">
      <c r="F46" s="67"/>
      <c r="G46" s="35"/>
      <c r="H46" s="35"/>
      <c r="I46" s="35"/>
      <c r="J46" s="35"/>
      <c r="K46" s="35"/>
      <c r="L46" s="35"/>
      <c r="M46" s="35"/>
      <c r="N46" s="35"/>
      <c r="O46" s="35"/>
      <c r="P46" s="35"/>
      <c r="Q46" s="35"/>
      <c r="R46" s="35"/>
      <c r="S46" s="68"/>
    </row>
    <row r="47" spans="2:19" x14ac:dyDescent="0.25"/>
    <row r="48" spans="2:19" x14ac:dyDescent="0.25">
      <c r="B48" s="69" t="s">
        <v>183</v>
      </c>
    </row>
    <row r="49" spans="2:19" x14ac:dyDescent="0.25">
      <c r="B49" s="70"/>
      <c r="C49" s="6"/>
      <c r="D49" s="6"/>
      <c r="E49" s="6"/>
      <c r="F49" s="6"/>
      <c r="G49" s="107" t="s">
        <v>37</v>
      </c>
      <c r="H49" s="107"/>
      <c r="I49" s="107"/>
      <c r="J49" s="107"/>
      <c r="K49" s="107"/>
      <c r="L49" s="107"/>
      <c r="M49" s="107"/>
      <c r="N49" s="107"/>
      <c r="O49" s="107"/>
      <c r="P49" s="107"/>
      <c r="Q49" s="6"/>
      <c r="R49" s="6"/>
      <c r="S49" s="7"/>
    </row>
    <row r="50" spans="2:19" x14ac:dyDescent="0.25">
      <c r="B50" s="55"/>
      <c r="C50" s="71" t="s">
        <v>33</v>
      </c>
      <c r="D50" s="108" t="s">
        <v>11</v>
      </c>
      <c r="E50" s="108"/>
      <c r="F50" s="71" t="s">
        <v>34</v>
      </c>
      <c r="G50" s="5">
        <v>1</v>
      </c>
      <c r="H50" s="5">
        <f>+G50+1</f>
        <v>2</v>
      </c>
      <c r="I50" s="5">
        <f t="shared" ref="I50:P50" si="0">+H50+1</f>
        <v>3</v>
      </c>
      <c r="J50" s="5">
        <f t="shared" si="0"/>
        <v>4</v>
      </c>
      <c r="K50" s="5">
        <f t="shared" si="0"/>
        <v>5</v>
      </c>
      <c r="L50" s="5">
        <f t="shared" si="0"/>
        <v>6</v>
      </c>
      <c r="M50" s="5">
        <f t="shared" si="0"/>
        <v>7</v>
      </c>
      <c r="N50" s="5">
        <f t="shared" si="0"/>
        <v>8</v>
      </c>
      <c r="O50" s="5">
        <f t="shared" si="0"/>
        <v>9</v>
      </c>
      <c r="P50" s="5">
        <f t="shared" si="0"/>
        <v>10</v>
      </c>
      <c r="Q50" s="10"/>
      <c r="R50" s="10"/>
      <c r="S50" s="11"/>
    </row>
    <row r="51" spans="2:19" x14ac:dyDescent="0.25">
      <c r="B51" s="8"/>
      <c r="C51" s="10"/>
      <c r="D51" s="72" t="s">
        <v>40</v>
      </c>
      <c r="E51" s="72" t="s">
        <v>33</v>
      </c>
      <c r="F51" s="71" t="s">
        <v>73</v>
      </c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73"/>
      <c r="R51" s="74" t="s">
        <v>70</v>
      </c>
      <c r="S51" s="75"/>
    </row>
    <row r="52" spans="2:19" x14ac:dyDescent="0.25">
      <c r="B52" s="76">
        <v>1</v>
      </c>
      <c r="C52" s="77">
        <v>1</v>
      </c>
      <c r="D52" s="77">
        <v>4</v>
      </c>
      <c r="E52" s="72" t="str">
        <f>+IF(D52&lt;=3,"G",IF(D52&gt;=9,"B","EB"))</f>
        <v>EB</v>
      </c>
      <c r="F52" s="78">
        <v>50000</v>
      </c>
      <c r="G52" s="77"/>
      <c r="H52" s="77">
        <v>1</v>
      </c>
      <c r="I52" s="77"/>
      <c r="J52" s="77"/>
      <c r="K52" s="77"/>
      <c r="L52" s="77"/>
      <c r="M52" s="77"/>
      <c r="N52" s="77"/>
      <c r="O52" s="77"/>
      <c r="P52" s="77"/>
      <c r="Q52" s="73"/>
      <c r="R52" s="74" t="str">
        <f t="shared" ref="R52:R71" si="1">+IF(SUM(G52:P52)&gt;1,"ERRO","OK")</f>
        <v>OK</v>
      </c>
      <c r="S52" s="75"/>
    </row>
    <row r="53" spans="2:19" x14ac:dyDescent="0.25">
      <c r="B53" s="76">
        <f>+B52+1</f>
        <v>2</v>
      </c>
      <c r="C53" s="77">
        <v>1</v>
      </c>
      <c r="D53" s="77">
        <v>2</v>
      </c>
      <c r="E53" s="72" t="str">
        <f t="shared" ref="E53:E71" si="2">+IF(D53&lt;=3,"G",IF(D53&gt;=9,"B","EB"))</f>
        <v>G</v>
      </c>
      <c r="F53" s="78">
        <v>60000</v>
      </c>
      <c r="G53" s="77"/>
      <c r="H53" s="77">
        <v>1</v>
      </c>
      <c r="I53" s="77"/>
      <c r="J53" s="77"/>
      <c r="K53" s="77"/>
      <c r="L53" s="77"/>
      <c r="M53" s="77"/>
      <c r="N53" s="77"/>
      <c r="O53" s="77"/>
      <c r="P53" s="77"/>
      <c r="Q53" s="73"/>
      <c r="R53" s="74" t="str">
        <f t="shared" si="1"/>
        <v>OK</v>
      </c>
      <c r="S53" s="75"/>
    </row>
    <row r="54" spans="2:19" x14ac:dyDescent="0.25">
      <c r="B54" s="76">
        <f t="shared" ref="B54:B71" si="3">+B53+1</f>
        <v>3</v>
      </c>
      <c r="C54" s="77">
        <v>2</v>
      </c>
      <c r="D54" s="77">
        <v>1</v>
      </c>
      <c r="E54" s="72" t="str">
        <f t="shared" si="2"/>
        <v>G</v>
      </c>
      <c r="F54" s="78">
        <v>35000</v>
      </c>
      <c r="G54" s="77"/>
      <c r="H54" s="77"/>
      <c r="I54" s="77">
        <v>1</v>
      </c>
      <c r="J54" s="77"/>
      <c r="K54" s="77"/>
      <c r="L54" s="77"/>
      <c r="M54" s="77"/>
      <c r="N54" s="77"/>
      <c r="O54" s="77"/>
      <c r="P54" s="77"/>
      <c r="Q54" s="73"/>
      <c r="R54" s="74" t="str">
        <f t="shared" si="1"/>
        <v>OK</v>
      </c>
      <c r="S54" s="75"/>
    </row>
    <row r="55" spans="2:19" x14ac:dyDescent="0.25">
      <c r="B55" s="76">
        <f t="shared" si="3"/>
        <v>4</v>
      </c>
      <c r="C55" s="77">
        <v>3</v>
      </c>
      <c r="D55" s="77">
        <v>5</v>
      </c>
      <c r="E55" s="72" t="str">
        <f t="shared" si="2"/>
        <v>EB</v>
      </c>
      <c r="F55" s="78">
        <v>30000</v>
      </c>
      <c r="G55" s="77">
        <v>1</v>
      </c>
      <c r="H55" s="77"/>
      <c r="I55" s="77"/>
      <c r="J55" s="77"/>
      <c r="K55" s="77"/>
      <c r="L55" s="77"/>
      <c r="M55" s="77"/>
      <c r="N55" s="77"/>
      <c r="O55" s="77"/>
      <c r="P55" s="77"/>
      <c r="Q55" s="73"/>
      <c r="R55" s="74" t="str">
        <f t="shared" si="1"/>
        <v>OK</v>
      </c>
      <c r="S55" s="75"/>
    </row>
    <row r="56" spans="2:19" x14ac:dyDescent="0.25">
      <c r="B56" s="76">
        <f t="shared" si="3"/>
        <v>5</v>
      </c>
      <c r="C56" s="77">
        <v>4</v>
      </c>
      <c r="D56" s="77">
        <v>2</v>
      </c>
      <c r="E56" s="72" t="str">
        <f t="shared" si="2"/>
        <v>G</v>
      </c>
      <c r="F56" s="78">
        <v>50000</v>
      </c>
      <c r="G56" s="77"/>
      <c r="H56" s="77"/>
      <c r="I56" s="77">
        <v>1</v>
      </c>
      <c r="J56" s="77"/>
      <c r="K56" s="77"/>
      <c r="L56" s="77"/>
      <c r="M56" s="77"/>
      <c r="N56" s="77"/>
      <c r="O56" s="77"/>
      <c r="P56" s="77"/>
      <c r="Q56" s="73"/>
      <c r="R56" s="74" t="str">
        <f t="shared" si="1"/>
        <v>OK</v>
      </c>
      <c r="S56" s="75"/>
    </row>
    <row r="57" spans="2:19" x14ac:dyDescent="0.25">
      <c r="B57" s="76">
        <f t="shared" si="3"/>
        <v>6</v>
      </c>
      <c r="C57" s="77">
        <v>2</v>
      </c>
      <c r="D57" s="77">
        <v>1</v>
      </c>
      <c r="E57" s="72" t="str">
        <f t="shared" si="2"/>
        <v>G</v>
      </c>
      <c r="F57" s="78">
        <v>45000</v>
      </c>
      <c r="G57" s="77"/>
      <c r="H57" s="77">
        <v>1</v>
      </c>
      <c r="I57" s="77"/>
      <c r="J57" s="77"/>
      <c r="K57" s="77"/>
      <c r="L57" s="77"/>
      <c r="M57" s="77"/>
      <c r="N57" s="77"/>
      <c r="O57" s="77"/>
      <c r="P57" s="77"/>
      <c r="Q57" s="73"/>
      <c r="R57" s="74" t="str">
        <f t="shared" si="1"/>
        <v>OK</v>
      </c>
      <c r="S57" s="75"/>
    </row>
    <row r="58" spans="2:19" x14ac:dyDescent="0.25">
      <c r="B58" s="76">
        <f t="shared" si="3"/>
        <v>7</v>
      </c>
      <c r="C58" s="77">
        <v>2</v>
      </c>
      <c r="D58" s="77">
        <v>1</v>
      </c>
      <c r="E58" s="72" t="str">
        <f t="shared" si="2"/>
        <v>G</v>
      </c>
      <c r="F58" s="78">
        <v>30000</v>
      </c>
      <c r="G58" s="77"/>
      <c r="H58" s="77"/>
      <c r="I58" s="77">
        <v>1</v>
      </c>
      <c r="J58" s="77"/>
      <c r="K58" s="77"/>
      <c r="L58" s="77"/>
      <c r="M58" s="77"/>
      <c r="N58" s="77"/>
      <c r="O58" s="77"/>
      <c r="P58" s="77"/>
      <c r="Q58" s="73"/>
      <c r="R58" s="74" t="str">
        <f t="shared" si="1"/>
        <v>OK</v>
      </c>
      <c r="S58" s="75"/>
    </row>
    <row r="59" spans="2:19" x14ac:dyDescent="0.25">
      <c r="B59" s="76">
        <f t="shared" si="3"/>
        <v>8</v>
      </c>
      <c r="C59" s="77">
        <v>4</v>
      </c>
      <c r="D59" s="77">
        <v>8</v>
      </c>
      <c r="E59" s="72" t="str">
        <f t="shared" si="2"/>
        <v>EB</v>
      </c>
      <c r="F59" s="78">
        <v>50000</v>
      </c>
      <c r="G59" s="77"/>
      <c r="H59" s="77"/>
      <c r="I59" s="77"/>
      <c r="J59" s="77">
        <v>1</v>
      </c>
      <c r="K59" s="77"/>
      <c r="L59" s="77"/>
      <c r="M59" s="77"/>
      <c r="N59" s="77"/>
      <c r="O59" s="77"/>
      <c r="P59" s="77"/>
      <c r="Q59" s="73"/>
      <c r="R59" s="74" t="str">
        <f t="shared" si="1"/>
        <v>OK</v>
      </c>
      <c r="S59" s="75"/>
    </row>
    <row r="60" spans="2:19" x14ac:dyDescent="0.25">
      <c r="B60" s="76">
        <f t="shared" si="3"/>
        <v>9</v>
      </c>
      <c r="C60" s="77">
        <v>4</v>
      </c>
      <c r="D60" s="77">
        <v>8</v>
      </c>
      <c r="E60" s="72" t="str">
        <f t="shared" si="2"/>
        <v>EB</v>
      </c>
      <c r="F60" s="78">
        <v>60000</v>
      </c>
      <c r="G60" s="77"/>
      <c r="H60" s="77"/>
      <c r="I60" s="77">
        <v>1</v>
      </c>
      <c r="J60" s="77"/>
      <c r="K60" s="77"/>
      <c r="L60" s="77"/>
      <c r="M60" s="77"/>
      <c r="N60" s="77"/>
      <c r="O60" s="77"/>
      <c r="P60" s="77"/>
      <c r="Q60" s="73"/>
      <c r="R60" s="74" t="str">
        <f t="shared" si="1"/>
        <v>OK</v>
      </c>
      <c r="S60" s="75"/>
    </row>
    <row r="61" spans="2:19" x14ac:dyDescent="0.25">
      <c r="B61" s="76">
        <f t="shared" si="3"/>
        <v>10</v>
      </c>
      <c r="C61" s="77">
        <v>1</v>
      </c>
      <c r="D61" s="77">
        <v>15</v>
      </c>
      <c r="E61" s="72" t="str">
        <f t="shared" si="2"/>
        <v>B</v>
      </c>
      <c r="F61" s="78">
        <v>50000</v>
      </c>
      <c r="G61" s="77">
        <v>1</v>
      </c>
      <c r="H61" s="77"/>
      <c r="I61" s="77"/>
      <c r="J61" s="77"/>
      <c r="K61" s="77"/>
      <c r="L61" s="77"/>
      <c r="M61" s="77"/>
      <c r="N61" s="77"/>
      <c r="O61" s="77"/>
      <c r="P61" s="77"/>
      <c r="Q61" s="73"/>
      <c r="R61" s="74" t="str">
        <f t="shared" si="1"/>
        <v>OK</v>
      </c>
      <c r="S61" s="75"/>
    </row>
    <row r="62" spans="2:19" x14ac:dyDescent="0.25">
      <c r="B62" s="76">
        <f t="shared" si="3"/>
        <v>11</v>
      </c>
      <c r="C62" s="77">
        <v>2</v>
      </c>
      <c r="D62" s="77">
        <v>1</v>
      </c>
      <c r="E62" s="72" t="str">
        <f t="shared" si="2"/>
        <v>G</v>
      </c>
      <c r="F62" s="78">
        <v>50000</v>
      </c>
      <c r="G62" s="77"/>
      <c r="H62" s="77">
        <v>1</v>
      </c>
      <c r="I62" s="77"/>
      <c r="J62" s="77"/>
      <c r="K62" s="77"/>
      <c r="L62" s="77"/>
      <c r="M62" s="77"/>
      <c r="N62" s="77"/>
      <c r="O62" s="77"/>
      <c r="P62" s="77"/>
      <c r="Q62" s="73"/>
      <c r="R62" s="74" t="str">
        <f t="shared" si="1"/>
        <v>OK</v>
      </c>
      <c r="S62" s="75"/>
    </row>
    <row r="63" spans="2:19" x14ac:dyDescent="0.25">
      <c r="B63" s="76">
        <f t="shared" si="3"/>
        <v>12</v>
      </c>
      <c r="C63" s="77">
        <v>1</v>
      </c>
      <c r="D63" s="77">
        <v>1</v>
      </c>
      <c r="E63" s="72" t="str">
        <f t="shared" si="2"/>
        <v>G</v>
      </c>
      <c r="F63" s="78">
        <v>50000</v>
      </c>
      <c r="G63" s="77">
        <v>1</v>
      </c>
      <c r="H63" s="77"/>
      <c r="I63" s="77"/>
      <c r="J63" s="77"/>
      <c r="K63" s="77"/>
      <c r="L63" s="77"/>
      <c r="M63" s="77"/>
      <c r="N63" s="77"/>
      <c r="O63" s="77"/>
      <c r="P63" s="77"/>
      <c r="Q63" s="73"/>
      <c r="R63" s="74" t="str">
        <f t="shared" si="1"/>
        <v>OK</v>
      </c>
      <c r="S63" s="75"/>
    </row>
    <row r="64" spans="2:19" x14ac:dyDescent="0.25">
      <c r="B64" s="76">
        <f t="shared" si="3"/>
        <v>13</v>
      </c>
      <c r="C64" s="77">
        <v>1</v>
      </c>
      <c r="D64" s="77">
        <v>1</v>
      </c>
      <c r="E64" s="72" t="str">
        <f t="shared" si="2"/>
        <v>G</v>
      </c>
      <c r="F64" s="78">
        <v>40000</v>
      </c>
      <c r="G64" s="77"/>
      <c r="H64" s="77"/>
      <c r="I64" s="77">
        <v>1</v>
      </c>
      <c r="J64" s="77"/>
      <c r="K64" s="77"/>
      <c r="L64" s="77"/>
      <c r="M64" s="77"/>
      <c r="N64" s="77"/>
      <c r="O64" s="77"/>
      <c r="P64" s="77"/>
      <c r="Q64" s="73"/>
      <c r="R64" s="74" t="str">
        <f t="shared" si="1"/>
        <v>OK</v>
      </c>
      <c r="S64" s="75"/>
    </row>
    <row r="65" spans="2:19" x14ac:dyDescent="0.25">
      <c r="B65" s="76">
        <f t="shared" si="3"/>
        <v>14</v>
      </c>
      <c r="C65" s="77">
        <v>4</v>
      </c>
      <c r="D65" s="77">
        <v>1</v>
      </c>
      <c r="E65" s="72" t="str">
        <f t="shared" si="2"/>
        <v>G</v>
      </c>
      <c r="F65" s="78">
        <v>62000</v>
      </c>
      <c r="G65" s="77"/>
      <c r="H65" s="77"/>
      <c r="I65" s="77">
        <v>1</v>
      </c>
      <c r="J65" s="77"/>
      <c r="K65" s="77"/>
      <c r="L65" s="77"/>
      <c r="M65" s="77"/>
      <c r="N65" s="77"/>
      <c r="O65" s="77"/>
      <c r="P65" s="77"/>
      <c r="Q65" s="73"/>
      <c r="R65" s="74" t="str">
        <f t="shared" si="1"/>
        <v>OK</v>
      </c>
      <c r="S65" s="75"/>
    </row>
    <row r="66" spans="2:19" x14ac:dyDescent="0.25">
      <c r="B66" s="76">
        <f t="shared" si="3"/>
        <v>15</v>
      </c>
      <c r="C66" s="78">
        <v>0</v>
      </c>
      <c r="D66" s="77">
        <v>0</v>
      </c>
      <c r="E66" s="72" t="str">
        <f t="shared" si="2"/>
        <v>G</v>
      </c>
      <c r="F66" s="78">
        <v>0</v>
      </c>
      <c r="G66" s="77"/>
      <c r="H66" s="77"/>
      <c r="I66" s="77"/>
      <c r="J66" s="77"/>
      <c r="K66" s="77"/>
      <c r="L66" s="77"/>
      <c r="M66" s="77"/>
      <c r="N66" s="77"/>
      <c r="O66" s="77"/>
      <c r="P66" s="77"/>
      <c r="Q66" s="73"/>
      <c r="R66" s="74" t="str">
        <f t="shared" si="1"/>
        <v>OK</v>
      </c>
      <c r="S66" s="75"/>
    </row>
    <row r="67" spans="2:19" x14ac:dyDescent="0.25">
      <c r="B67" s="76">
        <f t="shared" si="3"/>
        <v>16</v>
      </c>
      <c r="C67" s="78">
        <v>0</v>
      </c>
      <c r="D67" s="77">
        <v>0</v>
      </c>
      <c r="E67" s="72" t="str">
        <f t="shared" si="2"/>
        <v>G</v>
      </c>
      <c r="F67" s="78">
        <v>0</v>
      </c>
      <c r="G67" s="77"/>
      <c r="H67" s="77"/>
      <c r="I67" s="77"/>
      <c r="J67" s="77"/>
      <c r="K67" s="77"/>
      <c r="L67" s="77"/>
      <c r="M67" s="77"/>
      <c r="N67" s="77"/>
      <c r="O67" s="77"/>
      <c r="P67" s="77"/>
      <c r="Q67" s="73"/>
      <c r="R67" s="74" t="str">
        <f t="shared" si="1"/>
        <v>OK</v>
      </c>
      <c r="S67" s="75"/>
    </row>
    <row r="68" spans="2:19" x14ac:dyDescent="0.25">
      <c r="B68" s="76">
        <f t="shared" si="3"/>
        <v>17</v>
      </c>
      <c r="C68" s="78">
        <v>0</v>
      </c>
      <c r="D68" s="77">
        <v>0</v>
      </c>
      <c r="E68" s="72" t="str">
        <f t="shared" si="2"/>
        <v>G</v>
      </c>
      <c r="F68" s="78">
        <v>0</v>
      </c>
      <c r="G68" s="77"/>
      <c r="H68" s="77"/>
      <c r="I68" s="77"/>
      <c r="J68" s="77"/>
      <c r="K68" s="77"/>
      <c r="L68" s="77"/>
      <c r="M68" s="77"/>
      <c r="N68" s="77"/>
      <c r="O68" s="77"/>
      <c r="P68" s="77"/>
      <c r="Q68" s="73"/>
      <c r="R68" s="74" t="str">
        <f t="shared" si="1"/>
        <v>OK</v>
      </c>
      <c r="S68" s="75"/>
    </row>
    <row r="69" spans="2:19" x14ac:dyDescent="0.25">
      <c r="B69" s="76">
        <f t="shared" si="3"/>
        <v>18</v>
      </c>
      <c r="C69" s="78">
        <v>0</v>
      </c>
      <c r="D69" s="77">
        <v>0</v>
      </c>
      <c r="E69" s="72" t="str">
        <f t="shared" si="2"/>
        <v>G</v>
      </c>
      <c r="F69" s="78">
        <v>0</v>
      </c>
      <c r="G69" s="77"/>
      <c r="H69" s="77"/>
      <c r="I69" s="77"/>
      <c r="J69" s="77"/>
      <c r="K69" s="77"/>
      <c r="L69" s="77"/>
      <c r="M69" s="77"/>
      <c r="N69" s="77"/>
      <c r="O69" s="77"/>
      <c r="P69" s="77"/>
      <c r="Q69" s="73"/>
      <c r="R69" s="74" t="str">
        <f t="shared" si="1"/>
        <v>OK</v>
      </c>
      <c r="S69" s="75"/>
    </row>
    <row r="70" spans="2:19" x14ac:dyDescent="0.25">
      <c r="B70" s="76">
        <f t="shared" si="3"/>
        <v>19</v>
      </c>
      <c r="C70" s="78">
        <v>0</v>
      </c>
      <c r="D70" s="77">
        <v>0</v>
      </c>
      <c r="E70" s="72" t="str">
        <f t="shared" si="2"/>
        <v>G</v>
      </c>
      <c r="F70" s="78">
        <v>0</v>
      </c>
      <c r="G70" s="77"/>
      <c r="H70" s="77"/>
      <c r="I70" s="77"/>
      <c r="J70" s="77"/>
      <c r="K70" s="77"/>
      <c r="L70" s="77"/>
      <c r="M70" s="77"/>
      <c r="N70" s="77"/>
      <c r="O70" s="77"/>
      <c r="P70" s="77"/>
      <c r="Q70" s="73"/>
      <c r="R70" s="74" t="str">
        <f t="shared" si="1"/>
        <v>OK</v>
      </c>
      <c r="S70" s="75"/>
    </row>
    <row r="71" spans="2:19" x14ac:dyDescent="0.25">
      <c r="B71" s="76">
        <f t="shared" si="3"/>
        <v>20</v>
      </c>
      <c r="C71" s="78">
        <v>0</v>
      </c>
      <c r="D71" s="77">
        <v>0</v>
      </c>
      <c r="E71" s="72" t="str">
        <f t="shared" si="2"/>
        <v>G</v>
      </c>
      <c r="F71" s="78">
        <v>0</v>
      </c>
      <c r="G71" s="77"/>
      <c r="H71" s="77"/>
      <c r="I71" s="77"/>
      <c r="J71" s="77"/>
      <c r="K71" s="77"/>
      <c r="L71" s="77"/>
      <c r="M71" s="77"/>
      <c r="N71" s="77"/>
      <c r="O71" s="77"/>
      <c r="P71" s="77"/>
      <c r="Q71" s="73"/>
      <c r="R71" s="74" t="str">
        <f t="shared" si="1"/>
        <v>OK</v>
      </c>
      <c r="S71" s="75"/>
    </row>
    <row r="72" spans="2:19" x14ac:dyDescent="0.25">
      <c r="B72" s="8"/>
      <c r="C72" s="10"/>
      <c r="D72" s="62"/>
      <c r="E72" s="10"/>
      <c r="F72" s="10"/>
      <c r="G72" s="10"/>
      <c r="H72" s="10"/>
      <c r="I72" s="10"/>
      <c r="J72" s="10"/>
      <c r="K72" s="10"/>
      <c r="L72" s="10"/>
      <c r="M72" s="10"/>
      <c r="N72" s="10"/>
      <c r="O72" s="10"/>
      <c r="P72" s="10"/>
      <c r="Q72" s="73"/>
      <c r="R72" s="79" t="s">
        <v>67</v>
      </c>
      <c r="S72" s="75"/>
    </row>
    <row r="73" spans="2:19" x14ac:dyDescent="0.25">
      <c r="B73" s="8" t="s">
        <v>156</v>
      </c>
      <c r="G73" s="80">
        <f>+'04-Aux. Calculos'!D763</f>
        <v>304394.93770799035</v>
      </c>
      <c r="H73" s="80">
        <f>+'04-Aux. Calculos'!E763</f>
        <v>152717.71369230413</v>
      </c>
      <c r="I73" s="80">
        <f>+'04-Aux. Calculos'!F763</f>
        <v>309436.51781923062</v>
      </c>
      <c r="J73" s="80">
        <f>+'04-Aux. Calculos'!G763</f>
        <v>208016.53788245239</v>
      </c>
      <c r="K73" s="80">
        <f>+'04-Aux. Calculos'!H763</f>
        <v>12394.765060325568</v>
      </c>
      <c r="L73" s="80">
        <f>+'04-Aux. Calculos'!I763</f>
        <v>0</v>
      </c>
      <c r="M73" s="80">
        <f>+'04-Aux. Calculos'!J763</f>
        <v>0</v>
      </c>
      <c r="N73" s="80">
        <f>+'04-Aux. Calculos'!K763</f>
        <v>0</v>
      </c>
      <c r="O73" s="80">
        <f>+'04-Aux. Calculos'!L763</f>
        <v>0</v>
      </c>
      <c r="P73" s="80">
        <f>+'04-Aux. Calculos'!M763</f>
        <v>0</v>
      </c>
      <c r="Q73" s="73"/>
      <c r="R73" s="79" t="s">
        <v>71</v>
      </c>
      <c r="S73" s="75"/>
    </row>
    <row r="74" spans="2:19" x14ac:dyDescent="0.25">
      <c r="B74" s="8" t="s">
        <v>127</v>
      </c>
      <c r="C74" s="10"/>
      <c r="D74" s="10"/>
      <c r="E74" s="10"/>
      <c r="G74" s="81">
        <f>+SUM(G73:P73)</f>
        <v>986960.47216230305</v>
      </c>
      <c r="H74" s="10"/>
      <c r="I74" s="10"/>
      <c r="J74" s="10"/>
      <c r="K74" s="10"/>
      <c r="L74" s="10"/>
      <c r="M74" s="10"/>
      <c r="N74" s="10"/>
      <c r="O74" s="10"/>
      <c r="P74" s="10"/>
      <c r="Q74" s="10"/>
      <c r="R74" s="10"/>
      <c r="S74" s="11"/>
    </row>
    <row r="75" spans="2:19" x14ac:dyDescent="0.25">
      <c r="B75" s="82" t="s">
        <v>155</v>
      </c>
      <c r="C75" s="73"/>
      <c r="D75" s="73"/>
      <c r="E75" s="73"/>
      <c r="F75" s="83"/>
      <c r="G75" s="74" t="str">
        <f>+IF(G74&gt;C8,"ERRO","OK")</f>
        <v>OK</v>
      </c>
      <c r="H75" s="73"/>
      <c r="I75" s="73"/>
      <c r="J75" s="73"/>
      <c r="K75" s="73"/>
      <c r="L75" s="73"/>
      <c r="M75" s="73"/>
      <c r="N75" s="73"/>
      <c r="O75" s="73"/>
      <c r="P75" s="73"/>
      <c r="Q75" s="10"/>
      <c r="R75" s="10"/>
      <c r="S75" s="11"/>
    </row>
    <row r="76" spans="2:19" x14ac:dyDescent="0.25">
      <c r="B76" s="84" t="s">
        <v>160</v>
      </c>
      <c r="C76" s="73"/>
      <c r="D76" s="73"/>
      <c r="E76" s="73"/>
      <c r="F76" s="83"/>
      <c r="G76" s="74"/>
      <c r="H76" s="73"/>
      <c r="I76" s="73"/>
      <c r="J76" s="73"/>
      <c r="K76" s="73"/>
      <c r="L76" s="73"/>
      <c r="M76" s="73"/>
      <c r="N76" s="73"/>
      <c r="O76" s="73"/>
      <c r="P76" s="73"/>
      <c r="Q76" s="10"/>
      <c r="R76" s="10"/>
      <c r="S76" s="11"/>
    </row>
    <row r="77" spans="2:19" x14ac:dyDescent="0.25">
      <c r="B77" s="82" t="s">
        <v>158</v>
      </c>
      <c r="C77" s="73"/>
      <c r="D77" s="73"/>
      <c r="E77" s="73"/>
      <c r="F77" s="83"/>
      <c r="G77" s="74" t="str">
        <f>+IF(COUNTIF(G73:P73,"&gt;0")&gt;C14,"ERRO","OK")</f>
        <v>OK</v>
      </c>
      <c r="H77" s="73"/>
      <c r="I77" s="73"/>
      <c r="J77" s="73"/>
      <c r="K77" s="73"/>
      <c r="L77" s="73"/>
      <c r="M77" s="73"/>
      <c r="N77" s="73"/>
      <c r="O77" s="73"/>
      <c r="P77" s="73"/>
      <c r="Q77" s="10"/>
      <c r="R77" s="10"/>
      <c r="S77" s="11"/>
    </row>
    <row r="78" spans="2:19" x14ac:dyDescent="0.25">
      <c r="B78" s="84" t="s">
        <v>159</v>
      </c>
      <c r="C78" s="73"/>
      <c r="D78" s="73"/>
      <c r="E78" s="73"/>
      <c r="F78" s="83"/>
      <c r="G78" s="74"/>
      <c r="H78" s="73"/>
      <c r="I78" s="73"/>
      <c r="J78" s="73"/>
      <c r="K78" s="73"/>
      <c r="L78" s="73"/>
      <c r="M78" s="73"/>
      <c r="N78" s="73"/>
      <c r="O78" s="73"/>
      <c r="P78" s="73"/>
      <c r="Q78" s="10"/>
      <c r="R78" s="10"/>
      <c r="S78" s="11"/>
    </row>
    <row r="79" spans="2:19" x14ac:dyDescent="0.25">
      <c r="B79" s="85"/>
      <c r="C79" s="10"/>
      <c r="D79" s="10"/>
      <c r="E79" s="10"/>
      <c r="F79" s="72"/>
      <c r="G79" s="10"/>
      <c r="H79" s="10"/>
      <c r="I79" s="10"/>
      <c r="J79" s="10"/>
      <c r="K79" s="10"/>
      <c r="L79" s="10"/>
      <c r="M79" s="10"/>
      <c r="N79" s="10"/>
      <c r="O79" s="10"/>
      <c r="P79" s="10"/>
      <c r="Q79" s="10"/>
      <c r="R79" s="10"/>
      <c r="S79" s="11"/>
    </row>
    <row r="80" spans="2:19" x14ac:dyDescent="0.25">
      <c r="B80" s="82" t="s">
        <v>65</v>
      </c>
      <c r="C80" s="73"/>
      <c r="D80" s="73"/>
      <c r="E80" s="73"/>
      <c r="F80" s="74"/>
      <c r="G80" s="74" t="str">
        <f>+IF(AND(G50&gt;$C$11,SUM(G52:G71)&gt;0),"ERRO","OK")</f>
        <v>OK</v>
      </c>
      <c r="H80" s="74" t="str">
        <f t="shared" ref="H80:P80" si="4">+IF(AND(H50&gt;$C$11,SUM(H52:H71)&gt;0),"ERRO","OK")</f>
        <v>OK</v>
      </c>
      <c r="I80" s="74" t="str">
        <f t="shared" si="4"/>
        <v>OK</v>
      </c>
      <c r="J80" s="74" t="str">
        <f t="shared" si="4"/>
        <v>OK</v>
      </c>
      <c r="K80" s="74" t="str">
        <f t="shared" si="4"/>
        <v>OK</v>
      </c>
      <c r="L80" s="74" t="str">
        <f t="shared" si="4"/>
        <v>OK</v>
      </c>
      <c r="M80" s="74" t="str">
        <f t="shared" si="4"/>
        <v>OK</v>
      </c>
      <c r="N80" s="74" t="str">
        <f t="shared" si="4"/>
        <v>OK</v>
      </c>
      <c r="O80" s="74" t="str">
        <f t="shared" si="4"/>
        <v>OK</v>
      </c>
      <c r="P80" s="74" t="str">
        <f t="shared" si="4"/>
        <v>OK</v>
      </c>
      <c r="Q80" s="10"/>
      <c r="R80" s="10"/>
      <c r="S80" s="11"/>
    </row>
    <row r="81" spans="2:19" x14ac:dyDescent="0.25">
      <c r="B81" s="86" t="s">
        <v>66</v>
      </c>
      <c r="C81" s="87"/>
      <c r="D81" s="87"/>
      <c r="E81" s="87"/>
      <c r="F81" s="88"/>
      <c r="G81" s="87"/>
      <c r="H81" s="87"/>
      <c r="I81" s="87"/>
      <c r="J81" s="87"/>
      <c r="K81" s="87"/>
      <c r="L81" s="87"/>
      <c r="M81" s="87"/>
      <c r="N81" s="87"/>
      <c r="O81" s="87"/>
      <c r="P81" s="87"/>
      <c r="Q81" s="35"/>
      <c r="R81" s="35"/>
      <c r="S81" s="68"/>
    </row>
    <row r="82" spans="2:19" x14ac:dyDescent="0.25"/>
    <row r="83" spans="2:19" x14ac:dyDescent="0.25">
      <c r="B83" s="69" t="s">
        <v>184</v>
      </c>
    </row>
    <row r="84" spans="2:19" x14ac:dyDescent="0.25">
      <c r="B84" s="70"/>
      <c r="C84" s="6"/>
      <c r="D84" s="6"/>
      <c r="E84" s="6"/>
      <c r="F84" s="6"/>
      <c r="G84" s="107" t="s">
        <v>41</v>
      </c>
      <c r="H84" s="107"/>
      <c r="I84" s="107"/>
      <c r="J84" s="107"/>
      <c r="K84" s="107"/>
      <c r="L84" s="107"/>
      <c r="M84" s="107"/>
      <c r="N84" s="107"/>
      <c r="O84" s="107"/>
      <c r="P84" s="107"/>
      <c r="Q84" s="6"/>
      <c r="R84" s="6"/>
      <c r="S84" s="7"/>
    </row>
    <row r="85" spans="2:19" x14ac:dyDescent="0.25">
      <c r="B85" s="55"/>
      <c r="C85" s="10"/>
      <c r="D85" s="10"/>
      <c r="E85" s="10"/>
      <c r="F85" s="10"/>
      <c r="G85" s="89">
        <f t="shared" ref="G85:N85" si="5">+H85-1</f>
        <v>1</v>
      </c>
      <c r="H85" s="89">
        <f t="shared" si="5"/>
        <v>2</v>
      </c>
      <c r="I85" s="89">
        <f t="shared" si="5"/>
        <v>3</v>
      </c>
      <c r="J85" s="89">
        <f t="shared" si="5"/>
        <v>4</v>
      </c>
      <c r="K85" s="89">
        <f t="shared" si="5"/>
        <v>5</v>
      </c>
      <c r="L85" s="89">
        <f t="shared" si="5"/>
        <v>6</v>
      </c>
      <c r="M85" s="89">
        <f t="shared" si="5"/>
        <v>7</v>
      </c>
      <c r="N85" s="89">
        <f t="shared" si="5"/>
        <v>8</v>
      </c>
      <c r="O85" s="89">
        <f>+P85-1</f>
        <v>9</v>
      </c>
      <c r="P85" s="89">
        <f>+C10</f>
        <v>10</v>
      </c>
      <c r="Q85" s="10"/>
      <c r="R85" s="10"/>
      <c r="S85" s="11"/>
    </row>
    <row r="86" spans="2:19" x14ac:dyDescent="0.25">
      <c r="B86" s="8"/>
      <c r="C86" s="10"/>
      <c r="D86" s="10"/>
      <c r="E86" s="10"/>
      <c r="F86" s="10"/>
      <c r="G86" s="10"/>
      <c r="H86" s="10"/>
      <c r="I86" s="10"/>
      <c r="J86" s="10"/>
      <c r="K86" s="10"/>
      <c r="L86" s="10"/>
      <c r="M86" s="10"/>
      <c r="N86" s="10"/>
      <c r="O86" s="10"/>
      <c r="P86" s="10"/>
      <c r="Q86" s="73"/>
      <c r="R86" s="74" t="s">
        <v>69</v>
      </c>
      <c r="S86" s="75"/>
    </row>
    <row r="87" spans="2:19" x14ac:dyDescent="0.25">
      <c r="B87" s="76">
        <v>1</v>
      </c>
      <c r="C87" s="10"/>
      <c r="D87" s="10"/>
      <c r="E87" s="10"/>
      <c r="F87" s="72">
        <f t="shared" ref="F87:F106" si="6">+SUMPRODUCT($G$85:$P$85,G87:P87)-SUMPRODUCT(G52:P52,$G$50:$P$50)</f>
        <v>5</v>
      </c>
      <c r="G87" s="77"/>
      <c r="H87" s="77"/>
      <c r="I87" s="77"/>
      <c r="J87" s="77"/>
      <c r="K87" s="77"/>
      <c r="L87" s="77"/>
      <c r="M87" s="77">
        <v>1</v>
      </c>
      <c r="N87" s="77"/>
      <c r="O87" s="77"/>
      <c r="P87" s="77"/>
      <c r="Q87" s="73"/>
      <c r="R87" s="74" t="str">
        <f t="shared" ref="R87:R106" si="7">+IF(SUM(G87:P87)&gt;1,"ERRO","OK")</f>
        <v>OK</v>
      </c>
      <c r="S87" s="75"/>
    </row>
    <row r="88" spans="2:19" x14ac:dyDescent="0.25">
      <c r="B88" s="76">
        <f>+B87+1</f>
        <v>2</v>
      </c>
      <c r="C88" s="10"/>
      <c r="D88" s="10"/>
      <c r="E88" s="10"/>
      <c r="F88" s="72">
        <f t="shared" si="6"/>
        <v>6</v>
      </c>
      <c r="G88" s="77"/>
      <c r="H88" s="77"/>
      <c r="I88" s="77"/>
      <c r="J88" s="77"/>
      <c r="K88" s="77"/>
      <c r="L88" s="77"/>
      <c r="M88" s="77"/>
      <c r="N88" s="77">
        <v>1</v>
      </c>
      <c r="O88" s="77"/>
      <c r="P88" s="77"/>
      <c r="Q88" s="73"/>
      <c r="R88" s="74" t="str">
        <f t="shared" si="7"/>
        <v>OK</v>
      </c>
      <c r="S88" s="75"/>
    </row>
    <row r="89" spans="2:19" x14ac:dyDescent="0.25">
      <c r="B89" s="76">
        <f t="shared" ref="B89:B106" si="8">+B88+1</f>
        <v>3</v>
      </c>
      <c r="C89" s="10"/>
      <c r="D89" s="10"/>
      <c r="E89" s="10"/>
      <c r="F89" s="72">
        <f t="shared" si="6"/>
        <v>5</v>
      </c>
      <c r="G89" s="77"/>
      <c r="H89" s="77"/>
      <c r="I89" s="77"/>
      <c r="J89" s="77"/>
      <c r="K89" s="77"/>
      <c r="L89" s="77"/>
      <c r="M89" s="77"/>
      <c r="N89" s="77">
        <v>1</v>
      </c>
      <c r="O89" s="77"/>
      <c r="P89" s="77"/>
      <c r="Q89" s="73"/>
      <c r="R89" s="74" t="str">
        <f t="shared" si="7"/>
        <v>OK</v>
      </c>
      <c r="S89" s="75"/>
    </row>
    <row r="90" spans="2:19" x14ac:dyDescent="0.25">
      <c r="B90" s="76">
        <f t="shared" si="8"/>
        <v>4</v>
      </c>
      <c r="C90" s="10"/>
      <c r="D90" s="10"/>
      <c r="E90" s="10"/>
      <c r="F90" s="72">
        <f t="shared" si="6"/>
        <v>6</v>
      </c>
      <c r="G90" s="77"/>
      <c r="H90" s="77"/>
      <c r="I90" s="77"/>
      <c r="J90" s="77"/>
      <c r="K90" s="77"/>
      <c r="L90" s="77"/>
      <c r="M90" s="77">
        <v>1</v>
      </c>
      <c r="N90" s="77"/>
      <c r="O90" s="77"/>
      <c r="P90" s="77"/>
      <c r="Q90" s="73"/>
      <c r="R90" s="74" t="str">
        <f t="shared" si="7"/>
        <v>OK</v>
      </c>
      <c r="S90" s="75"/>
    </row>
    <row r="91" spans="2:19" x14ac:dyDescent="0.25">
      <c r="B91" s="76">
        <f t="shared" si="8"/>
        <v>5</v>
      </c>
      <c r="C91" s="10"/>
      <c r="D91" s="10"/>
      <c r="E91" s="10"/>
      <c r="F91" s="72">
        <f t="shared" si="6"/>
        <v>7</v>
      </c>
      <c r="G91" s="77"/>
      <c r="H91" s="77"/>
      <c r="I91" s="77"/>
      <c r="J91" s="77"/>
      <c r="K91" s="77"/>
      <c r="L91" s="77"/>
      <c r="M91" s="77"/>
      <c r="N91" s="77"/>
      <c r="O91" s="77"/>
      <c r="P91" s="77">
        <v>1</v>
      </c>
      <c r="Q91" s="73"/>
      <c r="R91" s="74" t="str">
        <f t="shared" si="7"/>
        <v>OK</v>
      </c>
      <c r="S91" s="75"/>
    </row>
    <row r="92" spans="2:19" x14ac:dyDescent="0.25">
      <c r="B92" s="76">
        <f t="shared" si="8"/>
        <v>6</v>
      </c>
      <c r="C92" s="10"/>
      <c r="D92" s="10"/>
      <c r="E92" s="10"/>
      <c r="F92" s="72">
        <f t="shared" si="6"/>
        <v>7</v>
      </c>
      <c r="G92" s="77"/>
      <c r="H92" s="77"/>
      <c r="I92" s="77"/>
      <c r="J92" s="77"/>
      <c r="K92" s="77"/>
      <c r="L92" s="77"/>
      <c r="M92" s="77"/>
      <c r="N92" s="77"/>
      <c r="O92" s="77">
        <v>1</v>
      </c>
      <c r="P92" s="77"/>
      <c r="Q92" s="73"/>
      <c r="R92" s="74" t="str">
        <f t="shared" si="7"/>
        <v>OK</v>
      </c>
      <c r="S92" s="75"/>
    </row>
    <row r="93" spans="2:19" x14ac:dyDescent="0.25">
      <c r="B93" s="76">
        <f t="shared" si="8"/>
        <v>7</v>
      </c>
      <c r="C93" s="10"/>
      <c r="D93" s="10"/>
      <c r="E93" s="10"/>
      <c r="F93" s="72">
        <f t="shared" si="6"/>
        <v>5</v>
      </c>
      <c r="G93" s="77"/>
      <c r="H93" s="77"/>
      <c r="I93" s="77"/>
      <c r="J93" s="77"/>
      <c r="K93" s="77"/>
      <c r="L93" s="77"/>
      <c r="M93" s="77"/>
      <c r="N93" s="77">
        <v>1</v>
      </c>
      <c r="O93" s="77"/>
      <c r="P93" s="77"/>
      <c r="Q93" s="73"/>
      <c r="R93" s="74" t="str">
        <f t="shared" si="7"/>
        <v>OK</v>
      </c>
      <c r="S93" s="75"/>
    </row>
    <row r="94" spans="2:19" x14ac:dyDescent="0.25">
      <c r="B94" s="76">
        <f t="shared" si="8"/>
        <v>8</v>
      </c>
      <c r="C94" s="10"/>
      <c r="D94" s="10"/>
      <c r="E94" s="10"/>
      <c r="F94" s="72">
        <f t="shared" si="6"/>
        <v>3</v>
      </c>
      <c r="G94" s="77"/>
      <c r="H94" s="77"/>
      <c r="I94" s="77"/>
      <c r="J94" s="77"/>
      <c r="K94" s="77"/>
      <c r="L94" s="77"/>
      <c r="M94" s="77">
        <v>1</v>
      </c>
      <c r="N94" s="77"/>
      <c r="O94" s="77"/>
      <c r="P94" s="77"/>
      <c r="Q94" s="73"/>
      <c r="R94" s="74" t="str">
        <f t="shared" si="7"/>
        <v>OK</v>
      </c>
      <c r="S94" s="75"/>
    </row>
    <row r="95" spans="2:19" x14ac:dyDescent="0.25">
      <c r="B95" s="76">
        <f t="shared" si="8"/>
        <v>9</v>
      </c>
      <c r="C95" s="10"/>
      <c r="D95" s="10"/>
      <c r="E95" s="10"/>
      <c r="F95" s="72">
        <f t="shared" si="6"/>
        <v>5</v>
      </c>
      <c r="G95" s="77"/>
      <c r="H95" s="77"/>
      <c r="I95" s="77"/>
      <c r="J95" s="77"/>
      <c r="K95" s="77"/>
      <c r="L95" s="77"/>
      <c r="M95" s="77"/>
      <c r="N95" s="77">
        <v>1</v>
      </c>
      <c r="O95" s="77"/>
      <c r="P95" s="77"/>
      <c r="Q95" s="73"/>
      <c r="R95" s="74" t="str">
        <f t="shared" si="7"/>
        <v>OK</v>
      </c>
      <c r="S95" s="75"/>
    </row>
    <row r="96" spans="2:19" x14ac:dyDescent="0.25">
      <c r="B96" s="76">
        <f t="shared" si="8"/>
        <v>10</v>
      </c>
      <c r="C96" s="10"/>
      <c r="D96" s="10"/>
      <c r="E96" s="10"/>
      <c r="F96" s="72">
        <f t="shared" si="6"/>
        <v>9</v>
      </c>
      <c r="G96" s="77"/>
      <c r="H96" s="77"/>
      <c r="I96" s="77"/>
      <c r="J96" s="77"/>
      <c r="K96" s="77"/>
      <c r="L96" s="77"/>
      <c r="M96" s="77"/>
      <c r="N96" s="77"/>
      <c r="O96" s="77"/>
      <c r="P96" s="77">
        <v>1</v>
      </c>
      <c r="Q96" s="73"/>
      <c r="R96" s="74" t="str">
        <f t="shared" si="7"/>
        <v>OK</v>
      </c>
      <c r="S96" s="75"/>
    </row>
    <row r="97" spans="2:19" x14ac:dyDescent="0.25">
      <c r="B97" s="76">
        <f t="shared" si="8"/>
        <v>11</v>
      </c>
      <c r="C97" s="10"/>
      <c r="D97" s="10"/>
      <c r="E97" s="10"/>
      <c r="F97" s="72">
        <f t="shared" si="6"/>
        <v>7</v>
      </c>
      <c r="G97" s="77"/>
      <c r="H97" s="77"/>
      <c r="I97" s="77"/>
      <c r="J97" s="77"/>
      <c r="K97" s="77"/>
      <c r="L97" s="77"/>
      <c r="M97" s="77"/>
      <c r="N97" s="77"/>
      <c r="O97" s="77">
        <v>1</v>
      </c>
      <c r="P97" s="77"/>
      <c r="Q97" s="73"/>
      <c r="R97" s="74" t="str">
        <f t="shared" si="7"/>
        <v>OK</v>
      </c>
      <c r="S97" s="75"/>
    </row>
    <row r="98" spans="2:19" x14ac:dyDescent="0.25">
      <c r="B98" s="76">
        <f t="shared" si="8"/>
        <v>12</v>
      </c>
      <c r="C98" s="10"/>
      <c r="D98" s="10"/>
      <c r="E98" s="10"/>
      <c r="F98" s="72">
        <f t="shared" si="6"/>
        <v>7</v>
      </c>
      <c r="G98" s="77"/>
      <c r="H98" s="77"/>
      <c r="I98" s="77"/>
      <c r="J98" s="77"/>
      <c r="K98" s="77"/>
      <c r="L98" s="77"/>
      <c r="M98" s="77"/>
      <c r="N98" s="77">
        <v>1</v>
      </c>
      <c r="O98" s="77"/>
      <c r="P98" s="77"/>
      <c r="Q98" s="73"/>
      <c r="R98" s="74" t="str">
        <f t="shared" si="7"/>
        <v>OK</v>
      </c>
      <c r="S98" s="75"/>
    </row>
    <row r="99" spans="2:19" x14ac:dyDescent="0.25">
      <c r="B99" s="76">
        <f t="shared" si="8"/>
        <v>13</v>
      </c>
      <c r="C99" s="10"/>
      <c r="D99" s="10"/>
      <c r="E99" s="10"/>
      <c r="F99" s="72">
        <f t="shared" si="6"/>
        <v>6</v>
      </c>
      <c r="G99" s="77"/>
      <c r="H99" s="77"/>
      <c r="I99" s="77"/>
      <c r="J99" s="77"/>
      <c r="K99" s="77"/>
      <c r="L99" s="77"/>
      <c r="M99" s="77"/>
      <c r="N99" s="77"/>
      <c r="O99" s="77">
        <v>1</v>
      </c>
      <c r="P99" s="77"/>
      <c r="Q99" s="73"/>
      <c r="R99" s="74" t="str">
        <f t="shared" si="7"/>
        <v>OK</v>
      </c>
      <c r="S99" s="75"/>
    </row>
    <row r="100" spans="2:19" x14ac:dyDescent="0.25">
      <c r="B100" s="76">
        <f t="shared" si="8"/>
        <v>14</v>
      </c>
      <c r="C100" s="10"/>
      <c r="D100" s="10"/>
      <c r="E100" s="10"/>
      <c r="F100" s="72">
        <f t="shared" si="6"/>
        <v>7</v>
      </c>
      <c r="G100" s="77"/>
      <c r="H100" s="77"/>
      <c r="I100" s="77"/>
      <c r="J100" s="77"/>
      <c r="K100" s="77"/>
      <c r="L100" s="77"/>
      <c r="M100" s="77"/>
      <c r="N100" s="77"/>
      <c r="O100" s="77"/>
      <c r="P100" s="77">
        <v>1</v>
      </c>
      <c r="Q100" s="73"/>
      <c r="R100" s="74" t="str">
        <f t="shared" si="7"/>
        <v>OK</v>
      </c>
      <c r="S100" s="75"/>
    </row>
    <row r="101" spans="2:19" x14ac:dyDescent="0.25">
      <c r="B101" s="76">
        <f t="shared" si="8"/>
        <v>15</v>
      </c>
      <c r="C101" s="10"/>
      <c r="D101" s="10"/>
      <c r="E101" s="10"/>
      <c r="F101" s="72">
        <f t="shared" si="6"/>
        <v>0</v>
      </c>
      <c r="G101" s="77"/>
      <c r="H101" s="77"/>
      <c r="I101" s="77"/>
      <c r="J101" s="77"/>
      <c r="K101" s="77"/>
      <c r="L101" s="77"/>
      <c r="M101" s="77"/>
      <c r="N101" s="77"/>
      <c r="O101" s="77"/>
      <c r="P101" s="77"/>
      <c r="Q101" s="73"/>
      <c r="R101" s="74" t="str">
        <f t="shared" si="7"/>
        <v>OK</v>
      </c>
      <c r="S101" s="75"/>
    </row>
    <row r="102" spans="2:19" x14ac:dyDescent="0.25">
      <c r="B102" s="76">
        <f t="shared" si="8"/>
        <v>16</v>
      </c>
      <c r="C102" s="10"/>
      <c r="D102" s="10"/>
      <c r="E102" s="10"/>
      <c r="F102" s="72">
        <f t="shared" si="6"/>
        <v>0</v>
      </c>
      <c r="G102" s="77"/>
      <c r="H102" s="77"/>
      <c r="I102" s="77"/>
      <c r="J102" s="77"/>
      <c r="K102" s="77"/>
      <c r="L102" s="77"/>
      <c r="M102" s="77"/>
      <c r="N102" s="77"/>
      <c r="O102" s="77"/>
      <c r="P102" s="77"/>
      <c r="Q102" s="73"/>
      <c r="R102" s="74" t="str">
        <f t="shared" si="7"/>
        <v>OK</v>
      </c>
      <c r="S102" s="75"/>
    </row>
    <row r="103" spans="2:19" x14ac:dyDescent="0.25">
      <c r="B103" s="76">
        <f t="shared" si="8"/>
        <v>17</v>
      </c>
      <c r="C103" s="10"/>
      <c r="D103" s="10"/>
      <c r="E103" s="10"/>
      <c r="F103" s="72">
        <f t="shared" si="6"/>
        <v>0</v>
      </c>
      <c r="G103" s="77"/>
      <c r="H103" s="77"/>
      <c r="I103" s="77"/>
      <c r="J103" s="77"/>
      <c r="K103" s="77"/>
      <c r="L103" s="77"/>
      <c r="M103" s="77"/>
      <c r="N103" s="77"/>
      <c r="O103" s="77"/>
      <c r="P103" s="77"/>
      <c r="Q103" s="73"/>
      <c r="R103" s="74" t="str">
        <f t="shared" si="7"/>
        <v>OK</v>
      </c>
      <c r="S103" s="75"/>
    </row>
    <row r="104" spans="2:19" x14ac:dyDescent="0.25">
      <c r="B104" s="76">
        <f t="shared" si="8"/>
        <v>18</v>
      </c>
      <c r="C104" s="10"/>
      <c r="D104" s="10"/>
      <c r="E104" s="10"/>
      <c r="F104" s="72">
        <f t="shared" si="6"/>
        <v>0</v>
      </c>
      <c r="G104" s="77"/>
      <c r="H104" s="77"/>
      <c r="I104" s="77"/>
      <c r="J104" s="77"/>
      <c r="K104" s="77"/>
      <c r="L104" s="77"/>
      <c r="M104" s="77"/>
      <c r="N104" s="77"/>
      <c r="O104" s="77"/>
      <c r="P104" s="77"/>
      <c r="Q104" s="73"/>
      <c r="R104" s="74" t="str">
        <f t="shared" si="7"/>
        <v>OK</v>
      </c>
      <c r="S104" s="75"/>
    </row>
    <row r="105" spans="2:19" x14ac:dyDescent="0.25">
      <c r="B105" s="76">
        <f t="shared" si="8"/>
        <v>19</v>
      </c>
      <c r="C105" s="10"/>
      <c r="D105" s="10"/>
      <c r="E105" s="10"/>
      <c r="F105" s="72">
        <f t="shared" si="6"/>
        <v>0</v>
      </c>
      <c r="G105" s="77"/>
      <c r="H105" s="77"/>
      <c r="I105" s="77"/>
      <c r="J105" s="77"/>
      <c r="K105" s="77"/>
      <c r="L105" s="77"/>
      <c r="M105" s="77"/>
      <c r="N105" s="77"/>
      <c r="O105" s="77"/>
      <c r="P105" s="77"/>
      <c r="Q105" s="73"/>
      <c r="R105" s="74" t="str">
        <f t="shared" si="7"/>
        <v>OK</v>
      </c>
      <c r="S105" s="75"/>
    </row>
    <row r="106" spans="2:19" x14ac:dyDescent="0.25">
      <c r="B106" s="76">
        <f t="shared" si="8"/>
        <v>20</v>
      </c>
      <c r="C106" s="10"/>
      <c r="D106" s="10"/>
      <c r="E106" s="10"/>
      <c r="F106" s="72">
        <f t="shared" si="6"/>
        <v>0</v>
      </c>
      <c r="G106" s="77"/>
      <c r="H106" s="77"/>
      <c r="I106" s="77"/>
      <c r="J106" s="77"/>
      <c r="K106" s="77"/>
      <c r="L106" s="77"/>
      <c r="M106" s="77"/>
      <c r="N106" s="77"/>
      <c r="O106" s="77"/>
      <c r="P106" s="77"/>
      <c r="Q106" s="73"/>
      <c r="R106" s="74" t="str">
        <f t="shared" si="7"/>
        <v>OK</v>
      </c>
      <c r="S106" s="75"/>
    </row>
    <row r="107" spans="2:19" x14ac:dyDescent="0.25">
      <c r="B107" s="8"/>
      <c r="C107" s="10"/>
      <c r="D107" s="10"/>
      <c r="E107" s="10"/>
      <c r="F107" s="10"/>
      <c r="G107" s="10"/>
      <c r="H107" s="10"/>
      <c r="I107" s="10"/>
      <c r="J107" s="10"/>
      <c r="K107" s="10"/>
      <c r="L107" s="10"/>
      <c r="M107" s="10"/>
      <c r="N107" s="10"/>
      <c r="O107" s="10"/>
      <c r="P107" s="10"/>
      <c r="Q107" s="73"/>
      <c r="R107" s="79" t="s">
        <v>67</v>
      </c>
      <c r="S107" s="75"/>
    </row>
    <row r="108" spans="2:19" x14ac:dyDescent="0.25">
      <c r="B108" s="82" t="s">
        <v>56</v>
      </c>
      <c r="C108" s="73"/>
      <c r="D108" s="73"/>
      <c r="E108" s="73"/>
      <c r="F108" s="74" t="str">
        <f>+IF(SUM(G52:P71)&lt;&gt;SUM(G87:P106),"ERRO","OK")</f>
        <v>OK</v>
      </c>
      <c r="G108" s="10"/>
      <c r="H108" s="10"/>
      <c r="I108" s="10"/>
      <c r="J108" s="10"/>
      <c r="K108" s="10"/>
      <c r="L108" s="10"/>
      <c r="M108" s="10"/>
      <c r="N108" s="10"/>
      <c r="O108" s="10"/>
      <c r="P108" s="10"/>
      <c r="Q108" s="73"/>
      <c r="R108" s="79" t="s">
        <v>68</v>
      </c>
      <c r="S108" s="75"/>
    </row>
    <row r="109" spans="2:19" x14ac:dyDescent="0.25">
      <c r="B109" s="84" t="s">
        <v>57</v>
      </c>
      <c r="C109" s="73"/>
      <c r="D109" s="73"/>
      <c r="E109" s="73"/>
      <c r="F109" s="73"/>
      <c r="G109" s="10"/>
      <c r="H109" s="10"/>
      <c r="I109" s="10"/>
      <c r="J109" s="10"/>
      <c r="K109" s="10"/>
      <c r="L109" s="10"/>
      <c r="M109" s="10"/>
      <c r="N109" s="10"/>
      <c r="O109" s="10"/>
      <c r="P109" s="10"/>
      <c r="Q109" s="10"/>
      <c r="R109" s="10"/>
      <c r="S109" s="11"/>
    </row>
    <row r="110" spans="2:19" x14ac:dyDescent="0.25">
      <c r="B110" s="8"/>
      <c r="C110" s="10"/>
      <c r="D110" s="10"/>
      <c r="E110" s="10"/>
      <c r="F110" s="10"/>
      <c r="G110" s="10"/>
      <c r="H110" s="10"/>
      <c r="I110" s="10"/>
      <c r="J110" s="10"/>
      <c r="K110" s="10"/>
      <c r="L110" s="10"/>
      <c r="M110" s="10"/>
      <c r="N110" s="10"/>
      <c r="O110" s="10"/>
      <c r="P110" s="10"/>
      <c r="Q110" s="10"/>
      <c r="R110" s="10"/>
      <c r="S110" s="11"/>
    </row>
    <row r="111" spans="2:19" x14ac:dyDescent="0.25">
      <c r="B111" s="82" t="s">
        <v>65</v>
      </c>
      <c r="C111" s="73"/>
      <c r="D111" s="73"/>
      <c r="E111" s="73"/>
      <c r="F111" s="74"/>
      <c r="G111" s="74" t="str">
        <f t="shared" ref="G111:K111" si="9">+IF(AND(G85&lt;=($C$10-$C$12),SUM(G87:G106)&gt;0),"ERRO","OK")</f>
        <v>OK</v>
      </c>
      <c r="H111" s="74" t="str">
        <f t="shared" si="9"/>
        <v>OK</v>
      </c>
      <c r="I111" s="74" t="str">
        <f t="shared" si="9"/>
        <v>OK</v>
      </c>
      <c r="J111" s="74" t="str">
        <f t="shared" si="9"/>
        <v>OK</v>
      </c>
      <c r="K111" s="74" t="str">
        <f t="shared" si="9"/>
        <v>OK</v>
      </c>
      <c r="L111" s="74" t="str">
        <f>+IF(AND(L85&lt;=($C$10-$C$12),SUM(L87:L106)&gt;0),"ERRO","OK")</f>
        <v>OK</v>
      </c>
      <c r="M111" s="74" t="str">
        <f t="shared" ref="M111:P111" si="10">+IF(AND(M85&lt;=($C$10-$C$12),SUM(M87:M106)&gt;0),"ERRO","OK")</f>
        <v>OK</v>
      </c>
      <c r="N111" s="74" t="str">
        <f t="shared" si="10"/>
        <v>OK</v>
      </c>
      <c r="O111" s="74" t="str">
        <f t="shared" si="10"/>
        <v>OK</v>
      </c>
      <c r="P111" s="74" t="str">
        <f t="shared" si="10"/>
        <v>OK</v>
      </c>
      <c r="Q111" s="10"/>
      <c r="R111" s="10"/>
      <c r="S111" s="11"/>
    </row>
    <row r="112" spans="2:19" x14ac:dyDescent="0.25">
      <c r="B112" s="86" t="s">
        <v>72</v>
      </c>
      <c r="C112" s="87"/>
      <c r="D112" s="87"/>
      <c r="E112" s="87"/>
      <c r="F112" s="88"/>
      <c r="G112" s="87"/>
      <c r="H112" s="87"/>
      <c r="I112" s="87"/>
      <c r="J112" s="87"/>
      <c r="K112" s="87"/>
      <c r="L112" s="87"/>
      <c r="M112" s="87"/>
      <c r="N112" s="87"/>
      <c r="O112" s="87"/>
      <c r="P112" s="87"/>
      <c r="Q112" s="35"/>
      <c r="R112" s="35"/>
      <c r="S112" s="68"/>
    </row>
    <row r="113" x14ac:dyDescent="0.25"/>
    <row r="114" x14ac:dyDescent="0.25"/>
    <row r="115" hidden="1" x14ac:dyDescent="0.25"/>
    <row r="116" hidden="1" x14ac:dyDescent="0.25"/>
    <row r="117" hidden="1" x14ac:dyDescent="0.25"/>
    <row r="118" hidden="1" x14ac:dyDescent="0.25"/>
    <row r="119" hidden="1" x14ac:dyDescent="0.25"/>
    <row r="120" hidden="1" x14ac:dyDescent="0.25"/>
    <row r="121" hidden="1" x14ac:dyDescent="0.25"/>
    <row r="122" hidden="1" x14ac:dyDescent="0.25"/>
    <row r="123" hidden="1" x14ac:dyDescent="0.25"/>
    <row r="124" hidden="1" x14ac:dyDescent="0.25"/>
    <row r="125" hidden="1" x14ac:dyDescent="0.25"/>
    <row r="126" hidden="1" x14ac:dyDescent="0.25"/>
    <row r="127" hidden="1" x14ac:dyDescent="0.25"/>
    <row r="128" hidden="1" x14ac:dyDescent="0.25"/>
    <row r="129" hidden="1" x14ac:dyDescent="0.25"/>
    <row r="130" hidden="1" x14ac:dyDescent="0.25"/>
    <row r="131" hidden="1" x14ac:dyDescent="0.25"/>
    <row r="132" hidden="1" x14ac:dyDescent="0.25"/>
    <row r="133" hidden="1" x14ac:dyDescent="0.25"/>
    <row r="134" hidden="1" x14ac:dyDescent="0.25"/>
    <row r="135" hidden="1" x14ac:dyDescent="0.25"/>
    <row r="136" hidden="1" x14ac:dyDescent="0.25"/>
    <row r="137" hidden="1" x14ac:dyDescent="0.25"/>
    <row r="138" hidden="1" x14ac:dyDescent="0.25"/>
    <row r="139" hidden="1" x14ac:dyDescent="0.25"/>
    <row r="140" hidden="1" x14ac:dyDescent="0.25"/>
    <row r="141" hidden="1" x14ac:dyDescent="0.25"/>
    <row r="142" hidden="1" x14ac:dyDescent="0.25"/>
    <row r="143" hidden="1" x14ac:dyDescent="0.25"/>
    <row r="144" hidden="1" x14ac:dyDescent="0.25"/>
    <row r="145" hidden="1" x14ac:dyDescent="0.25"/>
    <row r="146" hidden="1" x14ac:dyDescent="0.25"/>
    <row r="147" hidden="1" x14ac:dyDescent="0.25"/>
    <row r="148" hidden="1" x14ac:dyDescent="0.25"/>
    <row r="149" hidden="1" x14ac:dyDescent="0.25"/>
    <row r="150" hidden="1" x14ac:dyDescent="0.25"/>
    <row r="151" hidden="1" x14ac:dyDescent="0.25"/>
    <row r="152" hidden="1" x14ac:dyDescent="0.25"/>
    <row r="153" hidden="1" x14ac:dyDescent="0.25"/>
    <row r="154" hidden="1" x14ac:dyDescent="0.25"/>
    <row r="155" hidden="1" x14ac:dyDescent="0.25"/>
    <row r="156" hidden="1" x14ac:dyDescent="0.25"/>
    <row r="157" hidden="1" x14ac:dyDescent="0.25"/>
    <row r="158" hidden="1" x14ac:dyDescent="0.25"/>
    <row r="159" hidden="1" x14ac:dyDescent="0.25"/>
    <row r="16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hidden="1" x14ac:dyDescent="0.25"/>
    <row r="178" hidden="1" x14ac:dyDescent="0.25"/>
    <row r="179" hidden="1" x14ac:dyDescent="0.25"/>
    <row r="180" hidden="1" x14ac:dyDescent="0.25"/>
    <row r="181" hidden="1" x14ac:dyDescent="0.25"/>
    <row r="182" hidden="1" x14ac:dyDescent="0.25"/>
    <row r="183" hidden="1" x14ac:dyDescent="0.25"/>
    <row r="184" hidden="1" x14ac:dyDescent="0.25"/>
    <row r="185" hidden="1" x14ac:dyDescent="0.25"/>
    <row r="186" hidden="1" x14ac:dyDescent="0.25"/>
    <row r="187" hidden="1" x14ac:dyDescent="0.25"/>
    <row r="188" hidden="1" x14ac:dyDescent="0.25"/>
    <row r="189" hidden="1" x14ac:dyDescent="0.25"/>
    <row r="190" hidden="1" x14ac:dyDescent="0.25"/>
    <row r="191" hidden="1" x14ac:dyDescent="0.25"/>
    <row r="192" hidden="1" x14ac:dyDescent="0.25"/>
    <row r="193" hidden="1" x14ac:dyDescent="0.25"/>
    <row r="194" hidden="1" x14ac:dyDescent="0.25"/>
    <row r="195" hidden="1" x14ac:dyDescent="0.25"/>
    <row r="196" hidden="1" x14ac:dyDescent="0.25"/>
    <row r="197" hidden="1" x14ac:dyDescent="0.25"/>
    <row r="198" hidden="1" x14ac:dyDescent="0.25"/>
    <row r="199" hidden="1" x14ac:dyDescent="0.25"/>
  </sheetData>
  <sheetProtection password="8610" sheet="1" objects="1" scenarios="1"/>
  <mergeCells count="3">
    <mergeCell ref="G49:P49"/>
    <mergeCell ref="D50:E50"/>
    <mergeCell ref="G84:P84"/>
  </mergeCells>
  <conditionalFormatting sqref="G75:G76 F79:F81">
    <cfRule type="cellIs" dxfId="31" priority="22" operator="equal">
      <formula>"OK"</formula>
    </cfRule>
    <cfRule type="cellIs" dxfId="30" priority="24" operator="equal">
      <formula>"ERRO"</formula>
    </cfRule>
  </conditionalFormatting>
  <conditionalFormatting sqref="R52:R71">
    <cfRule type="cellIs" dxfId="29" priority="20" operator="equal">
      <formula>"OK"</formula>
    </cfRule>
    <cfRule type="cellIs" dxfId="28" priority="21" operator="equal">
      <formula>"ERRO"</formula>
    </cfRule>
  </conditionalFormatting>
  <conditionalFormatting sqref="R87:R106">
    <cfRule type="cellIs" dxfId="27" priority="18" operator="equal">
      <formula>"OK"</formula>
    </cfRule>
    <cfRule type="cellIs" dxfId="26" priority="19" operator="equal">
      <formula>"ERRO"</formula>
    </cfRule>
  </conditionalFormatting>
  <conditionalFormatting sqref="F108">
    <cfRule type="cellIs" dxfId="25" priority="16" operator="equal">
      <formula>"OK"</formula>
    </cfRule>
    <cfRule type="cellIs" dxfId="24" priority="17" operator="equal">
      <formula>"ERRO"</formula>
    </cfRule>
  </conditionalFormatting>
  <conditionalFormatting sqref="G50:P50">
    <cfRule type="cellIs" dxfId="23" priority="14" operator="greaterThan">
      <formula>$C$11</formula>
    </cfRule>
    <cfRule type="cellIs" dxfId="22" priority="15" operator="greaterThan">
      <formula>$C$11</formula>
    </cfRule>
  </conditionalFormatting>
  <conditionalFormatting sqref="G85:P85">
    <cfRule type="cellIs" dxfId="21" priority="11" operator="lessThanOrEqual">
      <formula>$C$10-$C$12</formula>
    </cfRule>
    <cfRule type="cellIs" dxfId="20" priority="12" operator="lessThan">
      <formula>$C$10-$C$12</formula>
    </cfRule>
    <cfRule type="cellIs" dxfId="19" priority="13" operator="lessThan">
      <formula>$C$12</formula>
    </cfRule>
  </conditionalFormatting>
  <conditionalFormatting sqref="G80:P80">
    <cfRule type="cellIs" dxfId="18" priority="9" operator="equal">
      <formula>"OK"</formula>
    </cfRule>
    <cfRule type="cellIs" dxfId="17" priority="10" operator="equal">
      <formula>"ERRO"</formula>
    </cfRule>
  </conditionalFormatting>
  <conditionalFormatting sqref="F111:F112">
    <cfRule type="cellIs" dxfId="16" priority="7" operator="equal">
      <formula>"OK"</formula>
    </cfRule>
    <cfRule type="cellIs" dxfId="15" priority="8" operator="equal">
      <formula>"ERRO"</formula>
    </cfRule>
  </conditionalFormatting>
  <conditionalFormatting sqref="G111:P111">
    <cfRule type="cellIs" dxfId="14" priority="5" operator="equal">
      <formula>"OK"</formula>
    </cfRule>
    <cfRule type="cellIs" dxfId="13" priority="6" operator="equal">
      <formula>"ERRO"</formula>
    </cfRule>
  </conditionalFormatting>
  <conditionalFormatting sqref="G77:G78">
    <cfRule type="cellIs" dxfId="12" priority="1" operator="equal">
      <formula>"OK"</formula>
    </cfRule>
    <cfRule type="cellIs" dxfId="11" priority="2" operator="equal">
      <formula>"ERRO"</formula>
    </cfRule>
  </conditionalFormatting>
  <dataValidations count="14">
    <dataValidation type="whole" operator="equal" allowBlank="1" showErrorMessage="1" errorTitle="ERRO" error="Valor inserido tem que ser igual a 1" sqref="G52:P71 G87:P106">
      <formula1>1</formula1>
    </dataValidation>
    <dataValidation type="whole" operator="greaterThan" allowBlank="1" showInputMessage="1" showErrorMessage="1" errorTitle="ERRO" error="Valor inserido tem que ser superior a 0" sqref="C28:C29 C19">
      <formula1>0</formula1>
    </dataValidation>
    <dataValidation type="whole" allowBlank="1" showInputMessage="1" showErrorMessage="1" errorTitle="ERRO" error="Valor inserido tem que estar compreendido entre 10 e 15" sqref="C10">
      <formula1>10</formula1>
      <formula2>15</formula2>
    </dataValidation>
    <dataValidation type="whole" allowBlank="1" showInputMessage="1" showErrorMessage="1" errorTitle="ERRO" error="Valor inserido tem que estar compreendido entre 1 e 5" sqref="C14 C12">
      <formula1>1</formula1>
      <formula2>5</formula2>
    </dataValidation>
    <dataValidation type="decimal" allowBlank="1" showInputMessage="1" showErrorMessage="1" errorTitle="ERRO" error="Valor inserido tem que estar compreendido entre 0% e 100%" sqref="C20 C24:C25 C41">
      <formula1>0</formula1>
      <formula2>1</formula2>
    </dataValidation>
    <dataValidation type="decimal" operator="greaterThan" allowBlank="1" showInputMessage="1" showErrorMessage="1" errorTitle="ERRO" error="Valor inserido tem que ser superior a 0" sqref="C23 C31 C16 C40">
      <formula1>0</formula1>
    </dataValidation>
    <dataValidation type="whole" allowBlank="1" showInputMessage="1" showErrorMessage="1" errorTitle="ERRO" error="Valor inserido tem que ser 1 ou 2" promptTitle="Seleccionar entre 1 e 2" prompt="(1=sim; 2=não)" sqref="C42">
      <formula1>1</formula1>
      <formula2>2</formula2>
    </dataValidation>
    <dataValidation type="whole" allowBlank="1" showInputMessage="1" showErrorMessage="1" errorTitle="ERRO" error="Valor inserido tem que ser 1,2,3 ou 4" sqref="C52:C71">
      <formula1>1</formula1>
      <formula2>4</formula2>
    </dataValidation>
    <dataValidation type="whole" allowBlank="1" showInputMessage="1" showErrorMessage="1" errorTitle="ERRO" error="Valor inserido tem que estar compreendido entre 1 e 30" sqref="D52:D71">
      <formula1>1</formula1>
      <formula2>30</formula2>
    </dataValidation>
    <dataValidation type="whole" allowBlank="1" showInputMessage="1" showErrorMessage="1" errorTitle="ERRO" error="Valor inserido tem que estar compreendido entre 1 e 7" sqref="C11">
      <formula1>1</formula1>
      <formula2>7</formula2>
    </dataValidation>
    <dataValidation allowBlank="1" showInputMessage="1" showErrorMessage="1" promptTitle="NOTA" prompt="Ver nota introdutória para mais detalhes" sqref="C50:F50"/>
    <dataValidation type="whole" allowBlank="1" showInputMessage="1" showErrorMessage="1" errorTitle="ERRO" error="Valor inserido tem que ser superior a 0 e inferior a 5.000.000" sqref="C8">
      <formula1>0</formula1>
      <formula2>5000000</formula2>
    </dataValidation>
    <dataValidation type="decimal" allowBlank="1" showInputMessage="1" showErrorMessage="1" errorTitle="ERRO" error="Valor inserido tem que ser superior a 0 e inferior a 5,00%" sqref="C35 C37">
      <formula1>0</formula1>
      <formula2>0.05</formula2>
    </dataValidation>
    <dataValidation type="whole" allowBlank="1" showInputMessage="1" showErrorMessage="1" errorTitle="ERRO" error="Valor inserido tem que ser 1,2 ou 3" promptTitle="Seleccionar entre 1,2 e 3" prompt="(1=Fundos comprometidos; 2=Carteira Investimento (v nominal); 3=Fundos comprometidos deduzido da carteira de investimento)" sqref="C34 C36">
      <formula1>1</formula1>
      <formula2>3</formula2>
    </dataValidation>
  </dataValidations>
  <pageMargins left="0.7" right="0.7" top="0.75" bottom="0.75" header="0.3" footer="0.3"/>
  <pageSetup paperSize="9" scale="59" fitToHeight="0" orientation="landscape" r:id="rId1"/>
  <rowBreaks count="3" manualBreakCount="3">
    <brk id="47" max="19" man="1"/>
    <brk id="82" max="19" man="1"/>
    <brk id="113" max="19" man="1"/>
  </rowBreaks>
  <ignoredErrors>
    <ignoredError sqref="R52:R71" formulaRange="1"/>
  </ignoredError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I498"/>
  <sheetViews>
    <sheetView showGridLines="0" zoomScale="80" zoomScaleNormal="80" workbookViewId="0">
      <selection activeCell="B4" sqref="B4"/>
    </sheetView>
  </sheetViews>
  <sheetFormatPr defaultColWidth="0" defaultRowHeight="15" customHeight="1" zeroHeight="1" x14ac:dyDescent="0.25"/>
  <cols>
    <col min="1" max="1" width="3.7109375" style="2" customWidth="1"/>
    <col min="2" max="2" width="47.42578125" style="2" customWidth="1"/>
    <col min="3" max="3" width="10.7109375" style="2" customWidth="1"/>
    <col min="4" max="18" width="10.42578125" style="2" customWidth="1"/>
    <col min="19" max="19" width="3.28515625" style="2" customWidth="1"/>
    <col min="20" max="34" width="9.140625" style="2" hidden="1" customWidth="1"/>
    <col min="35" max="61" width="0" style="2" hidden="1" customWidth="1"/>
    <col min="62" max="16384" width="9.140625" style="2" hidden="1"/>
  </cols>
  <sheetData>
    <row r="1" spans="1:61" ht="21" x14ac:dyDescent="0.35">
      <c r="A1" s="1" t="s">
        <v>176</v>
      </c>
    </row>
    <row r="2" spans="1:61" ht="18.75" x14ac:dyDescent="0.3">
      <c r="A2" s="3" t="s">
        <v>139</v>
      </c>
    </row>
    <row r="3" spans="1:61" x14ac:dyDescent="0.25"/>
    <row r="4" spans="1:61" x14ac:dyDescent="0.25"/>
    <row r="5" spans="1:61" x14ac:dyDescent="0.25">
      <c r="P5" s="32" t="s">
        <v>77</v>
      </c>
    </row>
    <row r="6" spans="1:61" x14ac:dyDescent="0.25">
      <c r="AH6" s="13"/>
      <c r="AI6" s="13"/>
      <c r="AJ6" s="13"/>
      <c r="AK6" s="13"/>
      <c r="AL6" s="13"/>
      <c r="AM6" s="13"/>
      <c r="AN6" s="13"/>
      <c r="AO6" s="13"/>
      <c r="AP6" s="13"/>
      <c r="AQ6" s="13"/>
      <c r="AR6" s="13"/>
      <c r="AS6" s="13"/>
      <c r="AT6" s="13"/>
      <c r="AU6" s="13"/>
      <c r="AV6" s="13"/>
      <c r="AW6" s="13"/>
      <c r="AX6" s="13"/>
      <c r="AY6" s="13"/>
      <c r="AZ6" s="13"/>
      <c r="BA6" s="13"/>
      <c r="BB6" s="13"/>
      <c r="BC6" s="13"/>
      <c r="BD6" s="13"/>
      <c r="BE6" s="13"/>
      <c r="BF6" s="13"/>
      <c r="BG6" s="13"/>
      <c r="BH6" s="13"/>
      <c r="BI6" s="13"/>
    </row>
    <row r="7" spans="1:61" ht="15" customHeight="1" x14ac:dyDescent="0.25">
      <c r="D7" s="5">
        <v>1</v>
      </c>
      <c r="E7" s="5">
        <f t="shared" ref="E7:R7" si="0">+D7+1</f>
        <v>2</v>
      </c>
      <c r="F7" s="5">
        <f t="shared" si="0"/>
        <v>3</v>
      </c>
      <c r="G7" s="5">
        <f t="shared" si="0"/>
        <v>4</v>
      </c>
      <c r="H7" s="5">
        <f t="shared" si="0"/>
        <v>5</v>
      </c>
      <c r="I7" s="5">
        <f t="shared" si="0"/>
        <v>6</v>
      </c>
      <c r="J7" s="5">
        <f t="shared" si="0"/>
        <v>7</v>
      </c>
      <c r="K7" s="5">
        <f t="shared" si="0"/>
        <v>8</v>
      </c>
      <c r="L7" s="5">
        <f t="shared" si="0"/>
        <v>9</v>
      </c>
      <c r="M7" s="5">
        <f t="shared" si="0"/>
        <v>10</v>
      </c>
      <c r="N7" s="5">
        <f t="shared" si="0"/>
        <v>11</v>
      </c>
      <c r="O7" s="5">
        <f t="shared" si="0"/>
        <v>12</v>
      </c>
      <c r="P7" s="5">
        <f t="shared" si="0"/>
        <v>13</v>
      </c>
      <c r="Q7" s="5">
        <f t="shared" si="0"/>
        <v>14</v>
      </c>
      <c r="R7" s="5">
        <f t="shared" si="0"/>
        <v>15</v>
      </c>
    </row>
    <row r="8" spans="1:61" ht="15" customHeight="1" x14ac:dyDescent="0.25"/>
    <row r="9" spans="1:61" ht="15" customHeight="1" x14ac:dyDescent="0.25">
      <c r="B9" s="34" t="s">
        <v>129</v>
      </c>
      <c r="C9" s="35"/>
      <c r="D9" s="35"/>
      <c r="E9" s="35"/>
      <c r="F9" s="35"/>
      <c r="G9" s="35"/>
      <c r="H9" s="35"/>
      <c r="I9" s="35"/>
      <c r="J9" s="35"/>
      <c r="K9" s="35"/>
      <c r="L9" s="35"/>
      <c r="M9" s="35"/>
      <c r="N9" s="35"/>
      <c r="O9" s="35"/>
      <c r="P9" s="35"/>
      <c r="Q9" s="35"/>
      <c r="R9" s="35"/>
    </row>
    <row r="10" spans="1:61" ht="15" customHeight="1" x14ac:dyDescent="0.25">
      <c r="B10" s="4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7"/>
    </row>
    <row r="11" spans="1:61" ht="15" customHeight="1" x14ac:dyDescent="0.25">
      <c r="B11" s="8" t="s">
        <v>128</v>
      </c>
      <c r="C11" s="90" t="s">
        <v>131</v>
      </c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1"/>
    </row>
    <row r="12" spans="1:61" ht="15" customHeight="1" x14ac:dyDescent="0.25">
      <c r="B12" s="91">
        <v>1</v>
      </c>
      <c r="C12" s="92">
        <f>+'04-Aux. Calculos'!C409</f>
        <v>0.17307879486304434</v>
      </c>
      <c r="D12" s="58">
        <f>+'04-Aux. Calculos'!D409</f>
        <v>0</v>
      </c>
      <c r="E12" s="58">
        <f>+'04-Aux. Calculos'!E409</f>
        <v>-63570.915787980397</v>
      </c>
      <c r="F12" s="58">
        <f>+'04-Aux. Calculos'!F409</f>
        <v>0</v>
      </c>
      <c r="G12" s="58">
        <f>+'04-Aux. Calculos'!G409</f>
        <v>0</v>
      </c>
      <c r="H12" s="58">
        <f>+'04-Aux. Calculos'!H409</f>
        <v>909.09090909090901</v>
      </c>
      <c r="I12" s="58">
        <f>+'04-Aux. Calculos'!I409</f>
        <v>909.09090909090901</v>
      </c>
      <c r="J12" s="58">
        <f>+'04-Aux. Calculos'!J409</f>
        <v>138901.9610989886</v>
      </c>
      <c r="K12" s="58">
        <f>+'04-Aux. Calculos'!K409</f>
        <v>0</v>
      </c>
      <c r="L12" s="58">
        <f>+'04-Aux. Calculos'!L409</f>
        <v>0</v>
      </c>
      <c r="M12" s="58">
        <f>+'04-Aux. Calculos'!M409</f>
        <v>0</v>
      </c>
      <c r="N12" s="58">
        <f>+'04-Aux. Calculos'!N409</f>
        <v>0</v>
      </c>
      <c r="O12" s="58">
        <f>+'04-Aux. Calculos'!O409</f>
        <v>0</v>
      </c>
      <c r="P12" s="58">
        <f>+'04-Aux. Calculos'!P409</f>
        <v>0</v>
      </c>
      <c r="Q12" s="58">
        <f>+'04-Aux. Calculos'!Q409</f>
        <v>0</v>
      </c>
      <c r="R12" s="93">
        <f>+'04-Aux. Calculos'!R409</f>
        <v>0</v>
      </c>
    </row>
    <row r="13" spans="1:61" ht="15" customHeight="1" x14ac:dyDescent="0.25">
      <c r="B13" s="91">
        <f>+B12+1</f>
        <v>2</v>
      </c>
      <c r="C13" s="92">
        <f>+'04-Aux. Calculos'!C410</f>
        <v>0.14715080859118324</v>
      </c>
      <c r="D13" s="58">
        <f>+'04-Aux. Calculos'!D410</f>
        <v>0</v>
      </c>
      <c r="E13" s="58">
        <f>+'04-Aux. Calculos'!E410</f>
        <v>-44254.000129531691</v>
      </c>
      <c r="F13" s="58">
        <f>+'04-Aux. Calculos'!F410</f>
        <v>-18000</v>
      </c>
      <c r="G13" s="58">
        <f>+'04-Aux. Calculos'!G410</f>
        <v>0</v>
      </c>
      <c r="H13" s="58">
        <f>+'04-Aux. Calculos'!H410</f>
        <v>0</v>
      </c>
      <c r="I13" s="58">
        <f>+'04-Aux. Calculos'!I410</f>
        <v>0</v>
      </c>
      <c r="J13" s="58">
        <f>+'04-Aux. Calculos'!J410</f>
        <v>1090.9090909090908</v>
      </c>
      <c r="K13" s="58">
        <f>+'04-Aux. Calculos'!K410</f>
        <v>135356.65198044071</v>
      </c>
      <c r="L13" s="58">
        <f>+'04-Aux. Calculos'!L410</f>
        <v>0</v>
      </c>
      <c r="M13" s="58">
        <f>+'04-Aux. Calculos'!M410</f>
        <v>0</v>
      </c>
      <c r="N13" s="58">
        <f>+'04-Aux. Calculos'!N410</f>
        <v>0</v>
      </c>
      <c r="O13" s="58">
        <f>+'04-Aux. Calculos'!O410</f>
        <v>0</v>
      </c>
      <c r="P13" s="58">
        <f>+'04-Aux. Calculos'!P410</f>
        <v>0</v>
      </c>
      <c r="Q13" s="58">
        <f>+'04-Aux. Calculos'!Q410</f>
        <v>0</v>
      </c>
      <c r="R13" s="93">
        <f>+'04-Aux. Calculos'!R410</f>
        <v>0</v>
      </c>
    </row>
    <row r="14" spans="1:61" ht="15" customHeight="1" x14ac:dyDescent="0.25">
      <c r="B14" s="91">
        <f t="shared" ref="B14:B31" si="1">+B13+1</f>
        <v>3</v>
      </c>
      <c r="C14" s="92">
        <f>+'04-Aux. Calculos'!C411</f>
        <v>0.1723374109357303</v>
      </c>
      <c r="D14" s="58">
        <f>+'04-Aux. Calculos'!D411</f>
        <v>0</v>
      </c>
      <c r="E14" s="58">
        <f>+'04-Aux. Calculos'!E411</f>
        <v>0</v>
      </c>
      <c r="F14" s="58">
        <f>+'04-Aux. Calculos'!F411</f>
        <v>-10500.000001537695</v>
      </c>
      <c r="G14" s="58">
        <f>+'04-Aux. Calculos'!G411</f>
        <v>-14000</v>
      </c>
      <c r="H14" s="58">
        <f>+'04-Aux. Calculos'!H411</f>
        <v>-10500</v>
      </c>
      <c r="I14" s="58">
        <f>+'04-Aux. Calculos'!I411</f>
        <v>0</v>
      </c>
      <c r="J14" s="58">
        <f>+'04-Aux. Calculos'!J411</f>
        <v>0</v>
      </c>
      <c r="K14" s="58">
        <f>+'04-Aux. Calculos'!K411</f>
        <v>66614.198474128178</v>
      </c>
      <c r="L14" s="58">
        <f>+'04-Aux. Calculos'!L411</f>
        <v>0</v>
      </c>
      <c r="M14" s="58">
        <f>+'04-Aux. Calculos'!M411</f>
        <v>0</v>
      </c>
      <c r="N14" s="58">
        <f>+'04-Aux. Calculos'!N411</f>
        <v>0</v>
      </c>
      <c r="O14" s="58">
        <f>+'04-Aux. Calculos'!O411</f>
        <v>0</v>
      </c>
      <c r="P14" s="58">
        <f>+'04-Aux. Calculos'!P411</f>
        <v>0</v>
      </c>
      <c r="Q14" s="58">
        <f>+'04-Aux. Calculos'!Q411</f>
        <v>0</v>
      </c>
      <c r="R14" s="93">
        <f>+'04-Aux. Calculos'!R411</f>
        <v>0</v>
      </c>
    </row>
    <row r="15" spans="1:61" ht="15" customHeight="1" x14ac:dyDescent="0.25">
      <c r="B15" s="91">
        <f t="shared" si="1"/>
        <v>4</v>
      </c>
      <c r="C15" s="92">
        <f>+'04-Aux. Calculos'!C412</f>
        <v>0.14641936761760932</v>
      </c>
      <c r="D15" s="58">
        <f>+'04-Aux. Calculos'!D412</f>
        <v>-50992.839118862757</v>
      </c>
      <c r="E15" s="58">
        <f>+'04-Aux. Calculos'!E412</f>
        <v>0</v>
      </c>
      <c r="F15" s="58">
        <f>+'04-Aux. Calculos'!F412</f>
        <v>694.57500000000016</v>
      </c>
      <c r="G15" s="58">
        <f>+'04-Aux. Calculos'!G412</f>
        <v>694.57500000000016</v>
      </c>
      <c r="H15" s="58">
        <f>+'04-Aux. Calculos'!H412</f>
        <v>694.57500000000016</v>
      </c>
      <c r="I15" s="58">
        <f>+'04-Aux. Calculos'!I412</f>
        <v>3472.8750000000005</v>
      </c>
      <c r="J15" s="58">
        <f>+'04-Aux. Calculos'!J412</f>
        <v>108622.61763928973</v>
      </c>
      <c r="K15" s="58">
        <f>+'04-Aux. Calculos'!K412</f>
        <v>0</v>
      </c>
      <c r="L15" s="58">
        <f>+'04-Aux. Calculos'!L412</f>
        <v>0</v>
      </c>
      <c r="M15" s="58">
        <f>+'04-Aux. Calculos'!M412</f>
        <v>0</v>
      </c>
      <c r="N15" s="58">
        <f>+'04-Aux. Calculos'!N412</f>
        <v>0</v>
      </c>
      <c r="O15" s="58">
        <f>+'04-Aux. Calculos'!O412</f>
        <v>0</v>
      </c>
      <c r="P15" s="58">
        <f>+'04-Aux. Calculos'!P412</f>
        <v>0</v>
      </c>
      <c r="Q15" s="58">
        <f>+'04-Aux. Calculos'!Q412</f>
        <v>0</v>
      </c>
      <c r="R15" s="93">
        <f>+'04-Aux. Calculos'!R412</f>
        <v>0</v>
      </c>
    </row>
    <row r="16" spans="1:61" ht="15" customHeight="1" x14ac:dyDescent="0.25">
      <c r="B16" s="91">
        <f t="shared" si="1"/>
        <v>5</v>
      </c>
      <c r="C16" s="92">
        <f>+'04-Aux. Calculos'!C413</f>
        <v>0.18267441479763669</v>
      </c>
      <c r="D16" s="58">
        <f>+'04-Aux. Calculos'!D413</f>
        <v>0</v>
      </c>
      <c r="E16" s="58">
        <f>+'04-Aux. Calculos'!E413</f>
        <v>0</v>
      </c>
      <c r="F16" s="58">
        <f>+'04-Aux. Calculos'!F413</f>
        <v>-37246.467048759921</v>
      </c>
      <c r="G16" s="58">
        <f>+'04-Aux. Calculos'!G413</f>
        <v>-15000</v>
      </c>
      <c r="H16" s="58">
        <f>+'04-Aux. Calculos'!H413</f>
        <v>0</v>
      </c>
      <c r="I16" s="58">
        <f>+'04-Aux. Calculos'!I413</f>
        <v>0</v>
      </c>
      <c r="J16" s="58">
        <f>+'04-Aux. Calculos'!J413</f>
        <v>0</v>
      </c>
      <c r="K16" s="58">
        <f>+'04-Aux. Calculos'!K413</f>
        <v>1337.9520664125005</v>
      </c>
      <c r="L16" s="58">
        <f>+'04-Aux. Calculos'!L413</f>
        <v>1337.9520664125005</v>
      </c>
      <c r="M16" s="58">
        <f>+'04-Aux. Calculos'!M413</f>
        <v>158136.18010158179</v>
      </c>
      <c r="N16" s="58">
        <f>+'04-Aux. Calculos'!N413</f>
        <v>0</v>
      </c>
      <c r="O16" s="58">
        <f>+'04-Aux. Calculos'!O413</f>
        <v>0</v>
      </c>
      <c r="P16" s="58">
        <f>+'04-Aux. Calculos'!P413</f>
        <v>0</v>
      </c>
      <c r="Q16" s="58">
        <f>+'04-Aux. Calculos'!Q413</f>
        <v>0</v>
      </c>
      <c r="R16" s="93">
        <f>+'04-Aux. Calculos'!R413</f>
        <v>0</v>
      </c>
    </row>
    <row r="17" spans="2:18" ht="15" customHeight="1" x14ac:dyDescent="0.25">
      <c r="B17" s="91">
        <f t="shared" si="1"/>
        <v>6</v>
      </c>
      <c r="C17" s="92">
        <f>+'04-Aux. Calculos'!C414</f>
        <v>0.15744783219544223</v>
      </c>
      <c r="D17" s="58">
        <f>+'04-Aux. Calculos'!D414</f>
        <v>0</v>
      </c>
      <c r="E17" s="58">
        <f>+'04-Aux. Calculos'!E414</f>
        <v>-13500.000001977038</v>
      </c>
      <c r="F17" s="58">
        <f>+'04-Aux. Calculos'!F414</f>
        <v>-18000</v>
      </c>
      <c r="G17" s="58">
        <f>+'04-Aux. Calculos'!G414</f>
        <v>-13500</v>
      </c>
      <c r="H17" s="58">
        <f>+'04-Aux. Calculos'!H414</f>
        <v>0</v>
      </c>
      <c r="I17" s="58">
        <f>+'04-Aux. Calculos'!I414</f>
        <v>0</v>
      </c>
      <c r="J17" s="58">
        <f>+'04-Aux. Calculos'!J414</f>
        <v>0</v>
      </c>
      <c r="K17" s="58">
        <f>+'04-Aux. Calculos'!K414</f>
        <v>994.50511363636394</v>
      </c>
      <c r="L17" s="58">
        <f>+'04-Aux. Calculos'!L414</f>
        <v>107742.57681891815</v>
      </c>
      <c r="M17" s="58">
        <f>+'04-Aux. Calculos'!M414</f>
        <v>0</v>
      </c>
      <c r="N17" s="58">
        <f>+'04-Aux. Calculos'!N414</f>
        <v>0</v>
      </c>
      <c r="O17" s="58">
        <f>+'04-Aux. Calculos'!O414</f>
        <v>0</v>
      </c>
      <c r="P17" s="58">
        <f>+'04-Aux. Calculos'!P414</f>
        <v>0</v>
      </c>
      <c r="Q17" s="58">
        <f>+'04-Aux. Calculos'!Q414</f>
        <v>0</v>
      </c>
      <c r="R17" s="93">
        <f>+'04-Aux. Calculos'!R414</f>
        <v>0</v>
      </c>
    </row>
    <row r="18" spans="2:18" ht="15" customHeight="1" x14ac:dyDescent="0.25">
      <c r="B18" s="91">
        <f t="shared" si="1"/>
        <v>7</v>
      </c>
      <c r="C18" s="92">
        <f>+'04-Aux. Calculos'!C415</f>
        <v>0.1723374109357303</v>
      </c>
      <c r="D18" s="58">
        <f>+'04-Aux. Calculos'!D415</f>
        <v>0</v>
      </c>
      <c r="E18" s="58">
        <f>+'04-Aux. Calculos'!E415</f>
        <v>0</v>
      </c>
      <c r="F18" s="58">
        <f>+'04-Aux. Calculos'!F415</f>
        <v>-9000.0000013180252</v>
      </c>
      <c r="G18" s="58">
        <f>+'04-Aux. Calculos'!G415</f>
        <v>-12000</v>
      </c>
      <c r="H18" s="58">
        <f>+'04-Aux. Calculos'!H415</f>
        <v>-9000</v>
      </c>
      <c r="I18" s="58">
        <f>+'04-Aux. Calculos'!I415</f>
        <v>0</v>
      </c>
      <c r="J18" s="58">
        <f>+'04-Aux. Calculos'!J415</f>
        <v>0</v>
      </c>
      <c r="K18" s="58">
        <f>+'04-Aux. Calculos'!K415</f>
        <v>57097.884406395584</v>
      </c>
      <c r="L18" s="58">
        <f>+'04-Aux. Calculos'!L415</f>
        <v>0</v>
      </c>
      <c r="M18" s="58">
        <f>+'04-Aux. Calculos'!M415</f>
        <v>0</v>
      </c>
      <c r="N18" s="58">
        <f>+'04-Aux. Calculos'!N415</f>
        <v>0</v>
      </c>
      <c r="O18" s="58">
        <f>+'04-Aux. Calculos'!O415</f>
        <v>0</v>
      </c>
      <c r="P18" s="58">
        <f>+'04-Aux. Calculos'!P415</f>
        <v>0</v>
      </c>
      <c r="Q18" s="58">
        <f>+'04-Aux. Calculos'!Q415</f>
        <v>0</v>
      </c>
      <c r="R18" s="93">
        <f>+'04-Aux. Calculos'!R415</f>
        <v>0</v>
      </c>
    </row>
    <row r="19" spans="2:18" ht="15" customHeight="1" x14ac:dyDescent="0.25">
      <c r="B19" s="91">
        <f t="shared" si="1"/>
        <v>8</v>
      </c>
      <c r="C19" s="92">
        <f>+'04-Aux. Calculos'!C416</f>
        <v>0.17172869878238184</v>
      </c>
      <c r="D19" s="58">
        <f>+'04-Aux. Calculos'!D416</f>
        <v>0</v>
      </c>
      <c r="E19" s="58">
        <f>+'04-Aux. Calculos'!E416</f>
        <v>0</v>
      </c>
      <c r="F19" s="58">
        <f>+'04-Aux. Calculos'!F416</f>
        <v>0</v>
      </c>
      <c r="G19" s="58">
        <f>+'04-Aux. Calculos'!G416</f>
        <v>-125720.77641926515</v>
      </c>
      <c r="H19" s="58">
        <f>+'04-Aux. Calculos'!H416</f>
        <v>1337.9520664125005</v>
      </c>
      <c r="I19" s="58">
        <f>+'04-Aux. Calculos'!I416</f>
        <v>6689.760332062503</v>
      </c>
      <c r="J19" s="58">
        <f>+'04-Aux. Calculos'!J416</f>
        <v>192574.34915981462</v>
      </c>
      <c r="K19" s="58">
        <f>+'04-Aux. Calculos'!K416</f>
        <v>0</v>
      </c>
      <c r="L19" s="58">
        <f>+'04-Aux. Calculos'!L416</f>
        <v>0</v>
      </c>
      <c r="M19" s="58">
        <f>+'04-Aux. Calculos'!M416</f>
        <v>0</v>
      </c>
      <c r="N19" s="58">
        <f>+'04-Aux. Calculos'!N416</f>
        <v>0</v>
      </c>
      <c r="O19" s="58">
        <f>+'04-Aux. Calculos'!O416</f>
        <v>0</v>
      </c>
      <c r="P19" s="58">
        <f>+'04-Aux. Calculos'!P416</f>
        <v>0</v>
      </c>
      <c r="Q19" s="58">
        <f>+'04-Aux. Calculos'!Q416</f>
        <v>0</v>
      </c>
      <c r="R19" s="93">
        <f>+'04-Aux. Calculos'!R416</f>
        <v>0</v>
      </c>
    </row>
    <row r="20" spans="2:18" ht="15" customHeight="1" x14ac:dyDescent="0.25">
      <c r="B20" s="91">
        <f t="shared" si="1"/>
        <v>9</v>
      </c>
      <c r="C20" s="92">
        <f>+'04-Aux. Calculos'!C417</f>
        <v>0.15558749540355765</v>
      </c>
      <c r="D20" s="58">
        <f>+'04-Aux. Calculos'!D417</f>
        <v>0</v>
      </c>
      <c r="E20" s="58">
        <f>+'04-Aux. Calculos'!E417</f>
        <v>0</v>
      </c>
      <c r="F20" s="58">
        <f>+'04-Aux. Calculos'!F417</f>
        <v>-150864.9317031182</v>
      </c>
      <c r="G20" s="58">
        <f>+'04-Aux. Calculos'!G417</f>
        <v>1605.5424796950006</v>
      </c>
      <c r="H20" s="58">
        <f>+'04-Aux. Calculos'!H417</f>
        <v>8027.7123984750033</v>
      </c>
      <c r="I20" s="58">
        <f>+'04-Aux. Calculos'!I417</f>
        <v>8027.7123984750033</v>
      </c>
      <c r="J20" s="58">
        <f>+'04-Aux. Calculos'!J417</f>
        <v>8027.7123984750033</v>
      </c>
      <c r="K20" s="58">
        <f>+'04-Aux. Calculos'!K417</f>
        <v>275639.09070973413</v>
      </c>
      <c r="L20" s="58">
        <f>+'04-Aux. Calculos'!L417</f>
        <v>0</v>
      </c>
      <c r="M20" s="58">
        <f>+'04-Aux. Calculos'!M417</f>
        <v>0</v>
      </c>
      <c r="N20" s="58">
        <f>+'04-Aux. Calculos'!N417</f>
        <v>0</v>
      </c>
      <c r="O20" s="58">
        <f>+'04-Aux. Calculos'!O417</f>
        <v>0</v>
      </c>
      <c r="P20" s="58">
        <f>+'04-Aux. Calculos'!P417</f>
        <v>0</v>
      </c>
      <c r="Q20" s="58">
        <f>+'04-Aux. Calculos'!Q417</f>
        <v>0</v>
      </c>
      <c r="R20" s="93">
        <f>+'04-Aux. Calculos'!R417</f>
        <v>0</v>
      </c>
    </row>
    <row r="21" spans="2:18" ht="15" customHeight="1" x14ac:dyDescent="0.25">
      <c r="B21" s="91">
        <f t="shared" si="1"/>
        <v>10</v>
      </c>
      <c r="C21" s="92">
        <f>+'04-Aux. Calculos'!C418</f>
        <v>0.1052222294182561</v>
      </c>
      <c r="D21" s="58">
        <f>+'04-Aux. Calculos'!D418</f>
        <v>-206882.22278438316</v>
      </c>
      <c r="E21" s="58">
        <f>+'04-Aux. Calculos'!E418</f>
        <v>13636.363636363636</v>
      </c>
      <c r="F21" s="58">
        <f>+'04-Aux. Calculos'!F418</f>
        <v>18181.818181818184</v>
      </c>
      <c r="G21" s="58">
        <f>+'04-Aux. Calculos'!G418</f>
        <v>18181.818181818184</v>
      </c>
      <c r="H21" s="58">
        <f>+'04-Aux. Calculos'!H418</f>
        <v>27272.727272727272</v>
      </c>
      <c r="I21" s="58">
        <f>+'04-Aux. Calculos'!I418</f>
        <v>27272.727272727272</v>
      </c>
      <c r="J21" s="58">
        <f>+'04-Aux. Calculos'!J418</f>
        <v>27272.727272727272</v>
      </c>
      <c r="K21" s="58">
        <f>+'04-Aux. Calculos'!K418</f>
        <v>27272.727272727272</v>
      </c>
      <c r="L21" s="58">
        <f>+'04-Aux. Calculos'!L418</f>
        <v>27272.727272727272</v>
      </c>
      <c r="M21" s="58">
        <f>+'04-Aux. Calculos'!M418</f>
        <v>222991.80422787875</v>
      </c>
      <c r="N21" s="58">
        <f>+'04-Aux. Calculos'!N418</f>
        <v>0</v>
      </c>
      <c r="O21" s="58">
        <f>+'04-Aux. Calculos'!O418</f>
        <v>0</v>
      </c>
      <c r="P21" s="58">
        <f>+'04-Aux. Calculos'!P418</f>
        <v>0</v>
      </c>
      <c r="Q21" s="58">
        <f>+'04-Aux. Calculos'!Q418</f>
        <v>0</v>
      </c>
      <c r="R21" s="93">
        <f>+'04-Aux. Calculos'!R418</f>
        <v>0</v>
      </c>
    </row>
    <row r="22" spans="2:18" ht="15" customHeight="1" x14ac:dyDescent="0.25">
      <c r="B22" s="91">
        <f t="shared" si="1"/>
        <v>11</v>
      </c>
      <c r="C22" s="92">
        <f>+'04-Aux. Calculos'!C419</f>
        <v>0.15744783219544245</v>
      </c>
      <c r="D22" s="58">
        <f>+'04-Aux. Calculos'!D419</f>
        <v>0</v>
      </c>
      <c r="E22" s="58">
        <f>+'04-Aux. Calculos'!E419</f>
        <v>-15000.00000219671</v>
      </c>
      <c r="F22" s="58">
        <f>+'04-Aux. Calculos'!F419</f>
        <v>-20000</v>
      </c>
      <c r="G22" s="58">
        <f>+'04-Aux. Calculos'!G419</f>
        <v>-15000</v>
      </c>
      <c r="H22" s="58">
        <f>+'04-Aux. Calculos'!H419</f>
        <v>0</v>
      </c>
      <c r="I22" s="58">
        <f>+'04-Aux. Calculos'!I419</f>
        <v>0</v>
      </c>
      <c r="J22" s="58">
        <f>+'04-Aux. Calculos'!J419</f>
        <v>0</v>
      </c>
      <c r="K22" s="58">
        <f>+'04-Aux. Calculos'!K419</f>
        <v>1105.0056818181822</v>
      </c>
      <c r="L22" s="58">
        <f>+'04-Aux. Calculos'!L419</f>
        <v>119713.9742432424</v>
      </c>
      <c r="M22" s="58">
        <f>+'04-Aux. Calculos'!M419</f>
        <v>0</v>
      </c>
      <c r="N22" s="58">
        <f>+'04-Aux. Calculos'!N419</f>
        <v>0</v>
      </c>
      <c r="O22" s="58">
        <f>+'04-Aux. Calculos'!O419</f>
        <v>0</v>
      </c>
      <c r="P22" s="58">
        <f>+'04-Aux. Calculos'!P419</f>
        <v>0</v>
      </c>
      <c r="Q22" s="58">
        <f>+'04-Aux. Calculos'!Q419</f>
        <v>0</v>
      </c>
      <c r="R22" s="93">
        <f>+'04-Aux. Calculos'!R419</f>
        <v>0</v>
      </c>
    </row>
    <row r="23" spans="2:18" ht="15" customHeight="1" x14ac:dyDescent="0.25">
      <c r="B23" s="91">
        <f t="shared" si="1"/>
        <v>12</v>
      </c>
      <c r="C23" s="92">
        <f>+'04-Aux. Calculos'!C420</f>
        <v>0.33609382526565512</v>
      </c>
      <c r="D23" s="58">
        <f>+'04-Aux. Calculos'!D420</f>
        <v>-15000.000000002234</v>
      </c>
      <c r="E23" s="58">
        <f>+'04-Aux. Calculos'!E420</f>
        <v>0</v>
      </c>
      <c r="F23" s="58">
        <f>+'04-Aux. Calculos'!F420</f>
        <v>0</v>
      </c>
      <c r="G23" s="58">
        <f>+'04-Aux. Calculos'!G420</f>
        <v>0</v>
      </c>
      <c r="H23" s="58">
        <f>+'04-Aux. Calculos'!H420</f>
        <v>0</v>
      </c>
      <c r="I23" s="58">
        <f>+'04-Aux. Calculos'!I420</f>
        <v>0</v>
      </c>
      <c r="J23" s="58">
        <f>+'04-Aux. Calculos'!J420</f>
        <v>909.09090909090901</v>
      </c>
      <c r="K23" s="58">
        <f>+'04-Aux. Calculos'!K420</f>
        <v>112797.20998370061</v>
      </c>
      <c r="L23" s="58">
        <f>+'04-Aux. Calculos'!L420</f>
        <v>0</v>
      </c>
      <c r="M23" s="58">
        <f>+'04-Aux. Calculos'!M420</f>
        <v>0</v>
      </c>
      <c r="N23" s="58">
        <f>+'04-Aux. Calculos'!N420</f>
        <v>0</v>
      </c>
      <c r="O23" s="58">
        <f>+'04-Aux. Calculos'!O420</f>
        <v>0</v>
      </c>
      <c r="P23" s="58">
        <f>+'04-Aux. Calculos'!P420</f>
        <v>0</v>
      </c>
      <c r="Q23" s="58">
        <f>+'04-Aux. Calculos'!Q420</f>
        <v>0</v>
      </c>
      <c r="R23" s="93">
        <f>+'04-Aux. Calculos'!R420</f>
        <v>0</v>
      </c>
    </row>
    <row r="24" spans="2:18" ht="15" customHeight="1" x14ac:dyDescent="0.25">
      <c r="B24" s="91">
        <f t="shared" si="1"/>
        <v>13</v>
      </c>
      <c r="C24" s="92">
        <f>+'04-Aux. Calculos'!C421</f>
        <v>0.37653933042790433</v>
      </c>
      <c r="D24" s="58">
        <f>+'04-Aux. Calculos'!D421</f>
        <v>0</v>
      </c>
      <c r="E24" s="58">
        <f>+'04-Aux. Calculos'!E421</f>
        <v>0</v>
      </c>
      <c r="F24" s="58">
        <f>+'04-Aux. Calculos'!F421</f>
        <v>-12000.000000001786</v>
      </c>
      <c r="G24" s="58">
        <f>+'04-Aux. Calculos'!G421</f>
        <v>0</v>
      </c>
      <c r="H24" s="58">
        <f>+'04-Aux. Calculos'!H421</f>
        <v>0</v>
      </c>
      <c r="I24" s="58">
        <f>+'04-Aux. Calculos'!I421</f>
        <v>0</v>
      </c>
      <c r="J24" s="58">
        <f>+'04-Aux. Calculos'!J421</f>
        <v>0</v>
      </c>
      <c r="K24" s="58">
        <f>+'04-Aux. Calculos'!K421</f>
        <v>0</v>
      </c>
      <c r="L24" s="58">
        <f>+'04-Aux. Calculos'!L421</f>
        <v>81641.879347006048</v>
      </c>
      <c r="M24" s="58">
        <f>+'04-Aux. Calculos'!M421</f>
        <v>0</v>
      </c>
      <c r="N24" s="58">
        <f>+'04-Aux. Calculos'!N421</f>
        <v>0</v>
      </c>
      <c r="O24" s="58">
        <f>+'04-Aux. Calculos'!O421</f>
        <v>0</v>
      </c>
      <c r="P24" s="58">
        <f>+'04-Aux. Calculos'!P421</f>
        <v>0</v>
      </c>
      <c r="Q24" s="58">
        <f>+'04-Aux. Calculos'!Q421</f>
        <v>0</v>
      </c>
      <c r="R24" s="93">
        <f>+'04-Aux. Calculos'!R421</f>
        <v>0</v>
      </c>
    </row>
    <row r="25" spans="2:18" ht="15" customHeight="1" x14ac:dyDescent="0.25">
      <c r="B25" s="91">
        <f t="shared" si="1"/>
        <v>14</v>
      </c>
      <c r="C25" s="92">
        <f>+'04-Aux. Calculos'!C422</f>
        <v>0.35969356894112003</v>
      </c>
      <c r="D25" s="58">
        <f>+'04-Aux. Calculos'!D422</f>
        <v>0</v>
      </c>
      <c r="E25" s="58">
        <f>+'04-Aux. Calculos'!E422</f>
        <v>0</v>
      </c>
      <c r="F25" s="58">
        <f>+'04-Aux. Calculos'!F422</f>
        <v>-18600.000000001586</v>
      </c>
      <c r="G25" s="58">
        <f>+'04-Aux. Calculos'!G422</f>
        <v>0</v>
      </c>
      <c r="H25" s="58">
        <f>+'04-Aux. Calculos'!H422</f>
        <v>0</v>
      </c>
      <c r="I25" s="58">
        <f>+'04-Aux. Calculos'!I422</f>
        <v>0</v>
      </c>
      <c r="J25" s="58">
        <f>+'04-Aux. Calculos'!J422</f>
        <v>0</v>
      </c>
      <c r="K25" s="58">
        <f>+'04-Aux. Calculos'!K422</f>
        <v>0</v>
      </c>
      <c r="L25" s="58">
        <f>+'04-Aux. Calculos'!L422</f>
        <v>1659.0605623515005</v>
      </c>
      <c r="M25" s="58">
        <f>+'04-Aux. Calculos'!M422</f>
        <v>157552.82332224032</v>
      </c>
      <c r="N25" s="58">
        <f>+'04-Aux. Calculos'!N422</f>
        <v>0</v>
      </c>
      <c r="O25" s="58">
        <f>+'04-Aux. Calculos'!O422</f>
        <v>0</v>
      </c>
      <c r="P25" s="58">
        <f>+'04-Aux. Calculos'!P422</f>
        <v>0</v>
      </c>
      <c r="Q25" s="58">
        <f>+'04-Aux. Calculos'!Q422</f>
        <v>0</v>
      </c>
      <c r="R25" s="93">
        <f>+'04-Aux. Calculos'!R422</f>
        <v>0</v>
      </c>
    </row>
    <row r="26" spans="2:18" ht="15" customHeight="1" x14ac:dyDescent="0.25">
      <c r="B26" s="91">
        <f t="shared" si="1"/>
        <v>15</v>
      </c>
      <c r="C26" s="92">
        <f>+'04-Aux. Calculos'!C423</f>
        <v>0</v>
      </c>
      <c r="D26" s="58">
        <f>+'04-Aux. Calculos'!D423</f>
        <v>0</v>
      </c>
      <c r="E26" s="58">
        <f>+'04-Aux. Calculos'!E423</f>
        <v>0</v>
      </c>
      <c r="F26" s="58">
        <f>+'04-Aux. Calculos'!F423</f>
        <v>0</v>
      </c>
      <c r="G26" s="58">
        <f>+'04-Aux. Calculos'!G423</f>
        <v>0</v>
      </c>
      <c r="H26" s="58">
        <f>+'04-Aux. Calculos'!H423</f>
        <v>0</v>
      </c>
      <c r="I26" s="58">
        <f>+'04-Aux. Calculos'!I423</f>
        <v>0</v>
      </c>
      <c r="J26" s="58">
        <f>+'04-Aux. Calculos'!J423</f>
        <v>0</v>
      </c>
      <c r="K26" s="58">
        <f>+'04-Aux. Calculos'!K423</f>
        <v>0</v>
      </c>
      <c r="L26" s="58">
        <f>+'04-Aux. Calculos'!L423</f>
        <v>0</v>
      </c>
      <c r="M26" s="58">
        <f>+'04-Aux. Calculos'!M423</f>
        <v>0</v>
      </c>
      <c r="N26" s="58">
        <f>+'04-Aux. Calculos'!N423</f>
        <v>0</v>
      </c>
      <c r="O26" s="58">
        <f>+'04-Aux. Calculos'!O423</f>
        <v>0</v>
      </c>
      <c r="P26" s="58">
        <f>+'04-Aux. Calculos'!P423</f>
        <v>0</v>
      </c>
      <c r="Q26" s="58">
        <f>+'04-Aux. Calculos'!Q423</f>
        <v>0</v>
      </c>
      <c r="R26" s="93">
        <f>+'04-Aux. Calculos'!R423</f>
        <v>0</v>
      </c>
    </row>
    <row r="27" spans="2:18" ht="15" customHeight="1" x14ac:dyDescent="0.25">
      <c r="B27" s="91">
        <f t="shared" si="1"/>
        <v>16</v>
      </c>
      <c r="C27" s="92">
        <f>+'04-Aux. Calculos'!C424</f>
        <v>0</v>
      </c>
      <c r="D27" s="58">
        <f>+'04-Aux. Calculos'!D424</f>
        <v>0</v>
      </c>
      <c r="E27" s="58">
        <f>+'04-Aux. Calculos'!E424</f>
        <v>0</v>
      </c>
      <c r="F27" s="58">
        <f>+'04-Aux. Calculos'!F424</f>
        <v>0</v>
      </c>
      <c r="G27" s="58">
        <f>+'04-Aux. Calculos'!G424</f>
        <v>0</v>
      </c>
      <c r="H27" s="58">
        <f>+'04-Aux. Calculos'!H424</f>
        <v>0</v>
      </c>
      <c r="I27" s="58">
        <f>+'04-Aux. Calculos'!I424</f>
        <v>0</v>
      </c>
      <c r="J27" s="58">
        <f>+'04-Aux. Calculos'!J424</f>
        <v>0</v>
      </c>
      <c r="K27" s="58">
        <f>+'04-Aux. Calculos'!K424</f>
        <v>0</v>
      </c>
      <c r="L27" s="58">
        <f>+'04-Aux. Calculos'!L424</f>
        <v>0</v>
      </c>
      <c r="M27" s="58">
        <f>+'04-Aux. Calculos'!M424</f>
        <v>0</v>
      </c>
      <c r="N27" s="58">
        <f>+'04-Aux. Calculos'!N424</f>
        <v>0</v>
      </c>
      <c r="O27" s="58">
        <f>+'04-Aux. Calculos'!O424</f>
        <v>0</v>
      </c>
      <c r="P27" s="58">
        <f>+'04-Aux. Calculos'!P424</f>
        <v>0</v>
      </c>
      <c r="Q27" s="58">
        <f>+'04-Aux. Calculos'!Q424</f>
        <v>0</v>
      </c>
      <c r="R27" s="93">
        <f>+'04-Aux. Calculos'!R424</f>
        <v>0</v>
      </c>
    </row>
    <row r="28" spans="2:18" ht="15" customHeight="1" x14ac:dyDescent="0.25">
      <c r="B28" s="91">
        <f t="shared" si="1"/>
        <v>17</v>
      </c>
      <c r="C28" s="92">
        <f>+'04-Aux. Calculos'!C425</f>
        <v>0</v>
      </c>
      <c r="D28" s="58">
        <f>+'04-Aux. Calculos'!D425</f>
        <v>0</v>
      </c>
      <c r="E28" s="58">
        <f>+'04-Aux. Calculos'!E425</f>
        <v>0</v>
      </c>
      <c r="F28" s="58">
        <f>+'04-Aux. Calculos'!F425</f>
        <v>0</v>
      </c>
      <c r="G28" s="58">
        <f>+'04-Aux. Calculos'!G425</f>
        <v>0</v>
      </c>
      <c r="H28" s="58">
        <f>+'04-Aux. Calculos'!H425</f>
        <v>0</v>
      </c>
      <c r="I28" s="58">
        <f>+'04-Aux. Calculos'!I425</f>
        <v>0</v>
      </c>
      <c r="J28" s="58">
        <f>+'04-Aux. Calculos'!J425</f>
        <v>0</v>
      </c>
      <c r="K28" s="58">
        <f>+'04-Aux. Calculos'!K425</f>
        <v>0</v>
      </c>
      <c r="L28" s="58">
        <f>+'04-Aux. Calculos'!L425</f>
        <v>0</v>
      </c>
      <c r="M28" s="58">
        <f>+'04-Aux. Calculos'!M425</f>
        <v>0</v>
      </c>
      <c r="N28" s="58">
        <f>+'04-Aux. Calculos'!N425</f>
        <v>0</v>
      </c>
      <c r="O28" s="58">
        <f>+'04-Aux. Calculos'!O425</f>
        <v>0</v>
      </c>
      <c r="P28" s="58">
        <f>+'04-Aux. Calculos'!P425</f>
        <v>0</v>
      </c>
      <c r="Q28" s="58">
        <f>+'04-Aux. Calculos'!Q425</f>
        <v>0</v>
      </c>
      <c r="R28" s="93">
        <f>+'04-Aux. Calculos'!R425</f>
        <v>0</v>
      </c>
    </row>
    <row r="29" spans="2:18" ht="15" customHeight="1" x14ac:dyDescent="0.25">
      <c r="B29" s="91">
        <f t="shared" si="1"/>
        <v>18</v>
      </c>
      <c r="C29" s="92">
        <f>+'04-Aux. Calculos'!C426</f>
        <v>0</v>
      </c>
      <c r="D29" s="58">
        <f>+'04-Aux. Calculos'!D426</f>
        <v>0</v>
      </c>
      <c r="E29" s="58">
        <f>+'04-Aux. Calculos'!E426</f>
        <v>0</v>
      </c>
      <c r="F29" s="58">
        <f>+'04-Aux. Calculos'!F426</f>
        <v>0</v>
      </c>
      <c r="G29" s="58">
        <f>+'04-Aux. Calculos'!G426</f>
        <v>0</v>
      </c>
      <c r="H29" s="58">
        <f>+'04-Aux. Calculos'!H426</f>
        <v>0</v>
      </c>
      <c r="I29" s="58">
        <f>+'04-Aux. Calculos'!I426</f>
        <v>0</v>
      </c>
      <c r="J29" s="58">
        <f>+'04-Aux. Calculos'!J426</f>
        <v>0</v>
      </c>
      <c r="K29" s="58">
        <f>+'04-Aux. Calculos'!K426</f>
        <v>0</v>
      </c>
      <c r="L29" s="58">
        <f>+'04-Aux. Calculos'!L426</f>
        <v>0</v>
      </c>
      <c r="M29" s="58">
        <f>+'04-Aux. Calculos'!M426</f>
        <v>0</v>
      </c>
      <c r="N29" s="58">
        <f>+'04-Aux. Calculos'!N426</f>
        <v>0</v>
      </c>
      <c r="O29" s="58">
        <f>+'04-Aux. Calculos'!O426</f>
        <v>0</v>
      </c>
      <c r="P29" s="58">
        <f>+'04-Aux. Calculos'!P426</f>
        <v>0</v>
      </c>
      <c r="Q29" s="58">
        <f>+'04-Aux. Calculos'!Q426</f>
        <v>0</v>
      </c>
      <c r="R29" s="93">
        <f>+'04-Aux. Calculos'!R426</f>
        <v>0</v>
      </c>
    </row>
    <row r="30" spans="2:18" ht="15" customHeight="1" x14ac:dyDescent="0.25">
      <c r="B30" s="91">
        <f t="shared" si="1"/>
        <v>19</v>
      </c>
      <c r="C30" s="92">
        <f>+'04-Aux. Calculos'!C427</f>
        <v>0</v>
      </c>
      <c r="D30" s="58">
        <f>+'04-Aux. Calculos'!D427</f>
        <v>0</v>
      </c>
      <c r="E30" s="58">
        <f>+'04-Aux. Calculos'!E427</f>
        <v>0</v>
      </c>
      <c r="F30" s="58">
        <f>+'04-Aux. Calculos'!F427</f>
        <v>0</v>
      </c>
      <c r="G30" s="58">
        <f>+'04-Aux. Calculos'!G427</f>
        <v>0</v>
      </c>
      <c r="H30" s="58">
        <f>+'04-Aux. Calculos'!H427</f>
        <v>0</v>
      </c>
      <c r="I30" s="58">
        <f>+'04-Aux. Calculos'!I427</f>
        <v>0</v>
      </c>
      <c r="J30" s="58">
        <f>+'04-Aux. Calculos'!J427</f>
        <v>0</v>
      </c>
      <c r="K30" s="58">
        <f>+'04-Aux. Calculos'!K427</f>
        <v>0</v>
      </c>
      <c r="L30" s="58">
        <f>+'04-Aux. Calculos'!L427</f>
        <v>0</v>
      </c>
      <c r="M30" s="58">
        <f>+'04-Aux. Calculos'!M427</f>
        <v>0</v>
      </c>
      <c r="N30" s="58">
        <f>+'04-Aux. Calculos'!N427</f>
        <v>0</v>
      </c>
      <c r="O30" s="58">
        <f>+'04-Aux. Calculos'!O427</f>
        <v>0</v>
      </c>
      <c r="P30" s="58">
        <f>+'04-Aux. Calculos'!P427</f>
        <v>0</v>
      </c>
      <c r="Q30" s="58">
        <f>+'04-Aux. Calculos'!Q427</f>
        <v>0</v>
      </c>
      <c r="R30" s="93">
        <f>+'04-Aux. Calculos'!R427</f>
        <v>0</v>
      </c>
    </row>
    <row r="31" spans="2:18" ht="15" customHeight="1" x14ac:dyDescent="0.25">
      <c r="B31" s="91">
        <f t="shared" si="1"/>
        <v>20</v>
      </c>
      <c r="C31" s="92">
        <f>+'04-Aux. Calculos'!C428</f>
        <v>0</v>
      </c>
      <c r="D31" s="58">
        <f>+'04-Aux. Calculos'!D428</f>
        <v>0</v>
      </c>
      <c r="E31" s="58">
        <f>+'04-Aux. Calculos'!E428</f>
        <v>0</v>
      </c>
      <c r="F31" s="58">
        <f>+'04-Aux. Calculos'!F428</f>
        <v>0</v>
      </c>
      <c r="G31" s="58">
        <f>+'04-Aux. Calculos'!G428</f>
        <v>0</v>
      </c>
      <c r="H31" s="58">
        <f>+'04-Aux. Calculos'!H428</f>
        <v>0</v>
      </c>
      <c r="I31" s="58">
        <f>+'04-Aux. Calculos'!I428</f>
        <v>0</v>
      </c>
      <c r="J31" s="58">
        <f>+'04-Aux. Calculos'!J428</f>
        <v>0</v>
      </c>
      <c r="K31" s="58">
        <f>+'04-Aux. Calculos'!K428</f>
        <v>0</v>
      </c>
      <c r="L31" s="58">
        <f>+'04-Aux. Calculos'!L428</f>
        <v>0</v>
      </c>
      <c r="M31" s="58">
        <f>+'04-Aux. Calculos'!M428</f>
        <v>0</v>
      </c>
      <c r="N31" s="58">
        <f>+'04-Aux. Calculos'!N428</f>
        <v>0</v>
      </c>
      <c r="O31" s="58">
        <f>+'04-Aux. Calculos'!O428</f>
        <v>0</v>
      </c>
      <c r="P31" s="58">
        <f>+'04-Aux. Calculos'!P428</f>
        <v>0</v>
      </c>
      <c r="Q31" s="58">
        <f>+'04-Aux. Calculos'!Q428</f>
        <v>0</v>
      </c>
      <c r="R31" s="93">
        <f>+'04-Aux. Calculos'!R428</f>
        <v>0</v>
      </c>
    </row>
    <row r="32" spans="2:18" ht="15" customHeight="1" x14ac:dyDescent="0.25">
      <c r="B32" s="91"/>
      <c r="C32" s="56"/>
      <c r="D32" s="14"/>
      <c r="E32" s="14"/>
      <c r="F32" s="14"/>
      <c r="G32" s="14"/>
      <c r="H32" s="14"/>
      <c r="I32" s="14"/>
      <c r="J32" s="14"/>
      <c r="K32" s="14"/>
      <c r="L32" s="14"/>
      <c r="M32" s="14"/>
      <c r="N32" s="14"/>
      <c r="O32" s="14"/>
      <c r="P32" s="14"/>
      <c r="Q32" s="14"/>
      <c r="R32" s="15"/>
    </row>
    <row r="33" spans="2:18" ht="15" customHeight="1" x14ac:dyDescent="0.25">
      <c r="B33" s="8" t="s">
        <v>130</v>
      </c>
      <c r="C33" s="10"/>
      <c r="D33" s="10"/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1"/>
    </row>
    <row r="34" spans="2:18" ht="15" customHeight="1" x14ac:dyDescent="0.25">
      <c r="B34" s="91" t="str">
        <f>+'04-Aux. Calculos'!B749</f>
        <v>Investimento</v>
      </c>
      <c r="C34" s="10"/>
      <c r="D34" s="58">
        <f>+'04-Aux. Calculos'!D749</f>
        <v>-272875.06190324813</v>
      </c>
      <c r="E34" s="58">
        <f>+'04-Aux. Calculos'!E749</f>
        <v>-136324.91592168584</v>
      </c>
      <c r="F34" s="58">
        <f>+'04-Aux. Calculos'!F749</f>
        <v>-294211.39875473722</v>
      </c>
      <c r="G34" s="58">
        <f>+'04-Aux. Calculos'!G749</f>
        <v>-195220.77641926514</v>
      </c>
      <c r="H34" s="58">
        <f>+'04-Aux. Calculos'!H749</f>
        <v>-19500</v>
      </c>
      <c r="I34" s="58">
        <f>+'04-Aux. Calculos'!I749</f>
        <v>0</v>
      </c>
      <c r="J34" s="58">
        <f>+'04-Aux. Calculos'!J749</f>
        <v>0</v>
      </c>
      <c r="K34" s="58">
        <f>+'04-Aux. Calculos'!K749</f>
        <v>0</v>
      </c>
      <c r="L34" s="58">
        <f>+'04-Aux. Calculos'!L749</f>
        <v>0</v>
      </c>
      <c r="M34" s="58">
        <f>+'04-Aux. Calculos'!M749</f>
        <v>0</v>
      </c>
      <c r="N34" s="58">
        <f>+'04-Aux. Calculos'!N749</f>
        <v>0</v>
      </c>
      <c r="O34" s="58">
        <f>+'04-Aux. Calculos'!O749</f>
        <v>0</v>
      </c>
      <c r="P34" s="58">
        <f>+'04-Aux. Calculos'!P749</f>
        <v>0</v>
      </c>
      <c r="Q34" s="58">
        <f>+'04-Aux. Calculos'!Q749</f>
        <v>0</v>
      </c>
      <c r="R34" s="93">
        <f>+'04-Aux. Calculos'!R749</f>
        <v>0</v>
      </c>
    </row>
    <row r="35" spans="2:18" ht="15" customHeight="1" x14ac:dyDescent="0.25">
      <c r="B35" s="91" t="str">
        <f>+'04-Aux. Calculos'!B750</f>
        <v>Desinvestimento</v>
      </c>
      <c r="C35" s="10"/>
      <c r="D35" s="58">
        <f>+'04-Aux. Calculos'!D750</f>
        <v>0</v>
      </c>
      <c r="E35" s="58">
        <f>+'04-Aux. Calculos'!E750</f>
        <v>0</v>
      </c>
      <c r="F35" s="58">
        <f>+'04-Aux. Calculos'!F750</f>
        <v>0</v>
      </c>
      <c r="G35" s="58">
        <f>+'04-Aux. Calculos'!G750</f>
        <v>0</v>
      </c>
      <c r="H35" s="58">
        <f>+'04-Aux. Calculos'!H750</f>
        <v>0</v>
      </c>
      <c r="I35" s="58">
        <f>+'04-Aux. Calculos'!I750</f>
        <v>0</v>
      </c>
      <c r="J35" s="58">
        <f>+'04-Aux. Calculos'!J750</f>
        <v>429027.20165693958</v>
      </c>
      <c r="K35" s="58">
        <f>+'04-Aux. Calculos'!K750</f>
        <v>637477.32315592421</v>
      </c>
      <c r="L35" s="58">
        <f>+'04-Aux. Calculos'!L750</f>
        <v>306271.64688643935</v>
      </c>
      <c r="M35" s="58">
        <f>+'04-Aux. Calculos'!M750</f>
        <v>508411.06775020959</v>
      </c>
      <c r="N35" s="58">
        <f>+'04-Aux. Calculos'!N750</f>
        <v>0</v>
      </c>
      <c r="O35" s="58">
        <f>+'04-Aux. Calculos'!O750</f>
        <v>0</v>
      </c>
      <c r="P35" s="58">
        <f>+'04-Aux. Calculos'!P750</f>
        <v>0</v>
      </c>
      <c r="Q35" s="58">
        <f>+'04-Aux. Calculos'!Q750</f>
        <v>0</v>
      </c>
      <c r="R35" s="93">
        <f>+'04-Aux. Calculos'!R750</f>
        <v>0</v>
      </c>
    </row>
    <row r="36" spans="2:18" ht="15" customHeight="1" x14ac:dyDescent="0.25">
      <c r="B36" s="91" t="str">
        <f>+'04-Aux. Calculos'!B751</f>
        <v>Dividendos</v>
      </c>
      <c r="C36" s="10"/>
      <c r="D36" s="58">
        <f>+'04-Aux. Calculos'!D751</f>
        <v>0</v>
      </c>
      <c r="E36" s="58">
        <f>+'04-Aux. Calculos'!E751</f>
        <v>13636.363636363636</v>
      </c>
      <c r="F36" s="58">
        <f>+'04-Aux. Calculos'!F751</f>
        <v>18876.393181818185</v>
      </c>
      <c r="G36" s="58">
        <f>+'04-Aux. Calculos'!G751</f>
        <v>20481.935661513184</v>
      </c>
      <c r="H36" s="58">
        <f>+'04-Aux. Calculos'!H751</f>
        <v>38242.057646705682</v>
      </c>
      <c r="I36" s="58">
        <f>+'04-Aux. Calculos'!I751</f>
        <v>46372.165912355689</v>
      </c>
      <c r="J36" s="58">
        <f>+'04-Aux. Calculos'!J751</f>
        <v>48372.165912355689</v>
      </c>
      <c r="K36" s="58">
        <f>+'04-Aux. Calculos'!K751</f>
        <v>40737.902533069326</v>
      </c>
      <c r="L36" s="58">
        <f>+'04-Aux. Calculos'!L751</f>
        <v>33096.523424218547</v>
      </c>
      <c r="M36" s="58">
        <f>+'04-Aux. Calculos'!M751</f>
        <v>30269.739901491273</v>
      </c>
      <c r="N36" s="58">
        <f>+'04-Aux. Calculos'!N751</f>
        <v>0</v>
      </c>
      <c r="O36" s="58">
        <f>+'04-Aux. Calculos'!O751</f>
        <v>0</v>
      </c>
      <c r="P36" s="58">
        <f>+'04-Aux. Calculos'!P751</f>
        <v>0</v>
      </c>
      <c r="Q36" s="58">
        <f>+'04-Aux. Calculos'!Q751</f>
        <v>0</v>
      </c>
      <c r="R36" s="93">
        <f>+'04-Aux. Calculos'!R751</f>
        <v>0</v>
      </c>
    </row>
    <row r="37" spans="2:18" ht="15" customHeight="1" x14ac:dyDescent="0.25">
      <c r="B37" s="91"/>
      <c r="C37" s="10"/>
      <c r="D37" s="58"/>
      <c r="E37" s="58"/>
      <c r="F37" s="58"/>
      <c r="G37" s="58"/>
      <c r="H37" s="58"/>
      <c r="I37" s="58"/>
      <c r="J37" s="58"/>
      <c r="K37" s="58"/>
      <c r="L37" s="58"/>
      <c r="M37" s="58"/>
      <c r="N37" s="58"/>
      <c r="O37" s="58"/>
      <c r="P37" s="58"/>
      <c r="Q37" s="58"/>
      <c r="R37" s="93"/>
    </row>
    <row r="38" spans="2:18" s="47" customFormat="1" ht="15" customHeight="1" x14ac:dyDescent="0.25">
      <c r="B38" s="94" t="s">
        <v>132</v>
      </c>
      <c r="C38" s="95">
        <f>+'04-Aux. Calculos'!C752</f>
        <v>0.16508780012408764</v>
      </c>
      <c r="D38" s="96">
        <f t="shared" ref="D38:O38" si="2">+IF(ROUND(SUM(D34:D36),0)=ROUND(SUM(D12:D31),0),SUM(D34:D36),"ERRO")</f>
        <v>-272875.06190324813</v>
      </c>
      <c r="E38" s="96">
        <f t="shared" si="2"/>
        <v>-122688.55228532221</v>
      </c>
      <c r="F38" s="96">
        <f t="shared" si="2"/>
        <v>-275335.00557291904</v>
      </c>
      <c r="G38" s="96">
        <f t="shared" si="2"/>
        <v>-174738.84075775195</v>
      </c>
      <c r="H38" s="96">
        <f t="shared" si="2"/>
        <v>18742.057646705682</v>
      </c>
      <c r="I38" s="96">
        <f t="shared" si="2"/>
        <v>46372.165912355689</v>
      </c>
      <c r="J38" s="96">
        <f t="shared" si="2"/>
        <v>477399.36756929528</v>
      </c>
      <c r="K38" s="96">
        <f t="shared" si="2"/>
        <v>678215.22568899358</v>
      </c>
      <c r="L38" s="96">
        <f t="shared" si="2"/>
        <v>339368.17031065788</v>
      </c>
      <c r="M38" s="96">
        <f t="shared" si="2"/>
        <v>538680.80765170092</v>
      </c>
      <c r="N38" s="96">
        <f t="shared" si="2"/>
        <v>0</v>
      </c>
      <c r="O38" s="96">
        <f t="shared" si="2"/>
        <v>0</v>
      </c>
      <c r="P38" s="96">
        <f>+IF(ROUND(SUM(P34:P36),0)=ROUND(SUM(P12:P31),0),SUM(P34:P36),"ERRO")</f>
        <v>0</v>
      </c>
      <c r="Q38" s="96">
        <f t="shared" ref="Q38:R38" si="3">+IF(ROUND(SUM(Q34:Q36),0)=ROUND(SUM(Q12:Q31),0),SUM(Q34:Q36),"ERRO")</f>
        <v>0</v>
      </c>
      <c r="R38" s="97">
        <f t="shared" si="3"/>
        <v>0</v>
      </c>
    </row>
    <row r="39" spans="2:18" ht="15" customHeight="1" x14ac:dyDescent="0.25"/>
    <row r="40" spans="2:18" ht="15" customHeight="1" x14ac:dyDescent="0.25">
      <c r="B40" s="34" t="s">
        <v>133</v>
      </c>
      <c r="C40" s="35"/>
      <c r="D40" s="35"/>
      <c r="E40" s="35"/>
      <c r="F40" s="35"/>
      <c r="G40" s="35"/>
      <c r="H40" s="35"/>
      <c r="I40" s="35"/>
      <c r="J40" s="35"/>
      <c r="K40" s="35"/>
      <c r="L40" s="35"/>
      <c r="M40" s="35"/>
      <c r="N40" s="35"/>
      <c r="O40" s="35"/>
      <c r="P40" s="35"/>
      <c r="Q40" s="35"/>
      <c r="R40" s="35"/>
    </row>
    <row r="41" spans="2:18" ht="15" customHeight="1" x14ac:dyDescent="0.25">
      <c r="B41" s="98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7"/>
    </row>
    <row r="42" spans="2:18" ht="15" customHeight="1" x14ac:dyDescent="0.25">
      <c r="B42" s="8" t="str">
        <f>+'04-Aux. Calculos'!B754</f>
        <v>Despesas constituição</v>
      </c>
      <c r="C42" s="10"/>
      <c r="D42" s="58">
        <f>+'04-Aux. Calculos'!D754</f>
        <v>-1025</v>
      </c>
      <c r="E42" s="58">
        <f>+'04-Aux. Calculos'!E754</f>
        <v>0</v>
      </c>
      <c r="F42" s="58">
        <f>+'04-Aux. Calculos'!F754</f>
        <v>0</v>
      </c>
      <c r="G42" s="58">
        <f>+'04-Aux. Calculos'!G754</f>
        <v>0</v>
      </c>
      <c r="H42" s="58">
        <f>+'04-Aux. Calculos'!H754</f>
        <v>0</v>
      </c>
      <c r="I42" s="58">
        <f>+'04-Aux. Calculos'!I754</f>
        <v>0</v>
      </c>
      <c r="J42" s="58">
        <f>+'04-Aux. Calculos'!J754</f>
        <v>0</v>
      </c>
      <c r="K42" s="58">
        <f>+'04-Aux. Calculos'!K754</f>
        <v>0</v>
      </c>
      <c r="L42" s="58">
        <f>+'04-Aux. Calculos'!L754</f>
        <v>0</v>
      </c>
      <c r="M42" s="58">
        <f>+'04-Aux. Calculos'!M754</f>
        <v>0</v>
      </c>
      <c r="N42" s="58">
        <f>+'04-Aux. Calculos'!N754</f>
        <v>0</v>
      </c>
      <c r="O42" s="58">
        <f>+'04-Aux. Calculos'!O754</f>
        <v>0</v>
      </c>
      <c r="P42" s="58">
        <f>+'04-Aux. Calculos'!P754</f>
        <v>0</v>
      </c>
      <c r="Q42" s="58">
        <f>+'04-Aux. Calculos'!Q754</f>
        <v>0</v>
      </c>
      <c r="R42" s="93">
        <f>+'04-Aux. Calculos'!R754</f>
        <v>0</v>
      </c>
    </row>
    <row r="43" spans="2:18" ht="15" customHeight="1" x14ac:dyDescent="0.25">
      <c r="B43" s="8" t="str">
        <f>+'04-Aux. Calculos'!B755</f>
        <v>Despesas de investimento</v>
      </c>
      <c r="C43" s="10"/>
      <c r="D43" s="58">
        <f>+'04-Aux. Calculos'!D755</f>
        <v>-3547.3758047422261</v>
      </c>
      <c r="E43" s="58">
        <f>+'04-Aux. Calculos'!E755</f>
        <v>-1772.2239069819161</v>
      </c>
      <c r="F43" s="58">
        <f>+'04-Aux. Calculos'!F755</f>
        <v>-3824.7481838115841</v>
      </c>
      <c r="G43" s="58">
        <f>+'04-Aux. Calculos'!G755</f>
        <v>-2537.8700934504468</v>
      </c>
      <c r="H43" s="58">
        <f>+'04-Aux. Calculos'!H755</f>
        <v>-253.5</v>
      </c>
      <c r="I43" s="58">
        <f>+'04-Aux. Calculos'!I755</f>
        <v>0</v>
      </c>
      <c r="J43" s="58">
        <f>+'04-Aux. Calculos'!J755</f>
        <v>0</v>
      </c>
      <c r="K43" s="58">
        <f>+'04-Aux. Calculos'!K755</f>
        <v>0</v>
      </c>
      <c r="L43" s="58">
        <f>+'04-Aux. Calculos'!L755</f>
        <v>0</v>
      </c>
      <c r="M43" s="58">
        <f>+'04-Aux. Calculos'!M755</f>
        <v>0</v>
      </c>
      <c r="N43" s="58">
        <f>+'04-Aux. Calculos'!N755</f>
        <v>0</v>
      </c>
      <c r="O43" s="58">
        <f>+'04-Aux. Calculos'!O755</f>
        <v>0</v>
      </c>
      <c r="P43" s="58">
        <f>+'04-Aux. Calculos'!P755</f>
        <v>0</v>
      </c>
      <c r="Q43" s="58">
        <f>+'04-Aux. Calculos'!Q755</f>
        <v>0</v>
      </c>
      <c r="R43" s="93">
        <f>+'04-Aux. Calculos'!R755</f>
        <v>0</v>
      </c>
    </row>
    <row r="44" spans="2:18" ht="15" customHeight="1" x14ac:dyDescent="0.25">
      <c r="B44" s="8" t="str">
        <f>+'04-Aux. Calculos'!B756</f>
        <v>Despesas de gestão</v>
      </c>
      <c r="C44" s="10"/>
      <c r="D44" s="58">
        <f>+'04-Aux. Calculos'!D756</f>
        <v>-1947.5</v>
      </c>
      <c r="E44" s="58">
        <f>+'04-Aux. Calculos'!E756</f>
        <v>-3256.9375</v>
      </c>
      <c r="F44" s="58">
        <f>+'04-Aux. Calculos'!F756</f>
        <v>-5276.7640624999995</v>
      </c>
      <c r="G44" s="58">
        <f>+'04-Aux. Calculos'!G756</f>
        <v>-5739.8270312499981</v>
      </c>
      <c r="H44" s="58">
        <f>+'04-Aux. Calculos'!H756</f>
        <v>-5883.3227070312487</v>
      </c>
      <c r="I44" s="58">
        <f>+'04-Aux. Calculos'!I756</f>
        <v>-6030.4057747070292</v>
      </c>
      <c r="J44" s="58">
        <f>+'04-Aux. Calculos'!J756</f>
        <v>-5111.3487407733128</v>
      </c>
      <c r="K44" s="58">
        <f>+'04-Aux. Calculos'!K756</f>
        <v>-3411.528113027769</v>
      </c>
      <c r="L44" s="58">
        <f>+'04-Aux. Calculos'!L756</f>
        <v>-2372.8396429005643</v>
      </c>
      <c r="M44" s="58">
        <f>+'04-Aux. Calculos'!M756</f>
        <v>-1280.0845441963565</v>
      </c>
      <c r="N44" s="58">
        <f>+'04-Aux. Calculos'!N756</f>
        <v>0</v>
      </c>
      <c r="O44" s="58">
        <f>+'04-Aux. Calculos'!O756</f>
        <v>0</v>
      </c>
      <c r="P44" s="58">
        <f>+'04-Aux. Calculos'!P756</f>
        <v>0</v>
      </c>
      <c r="Q44" s="58">
        <f>+'04-Aux. Calculos'!Q756</f>
        <v>0</v>
      </c>
      <c r="R44" s="93">
        <f>+'04-Aux. Calculos'!R756</f>
        <v>0</v>
      </c>
    </row>
    <row r="45" spans="2:18" ht="15" customHeight="1" x14ac:dyDescent="0.25">
      <c r="B45" s="8" t="str">
        <f>+'04-Aux. Calculos'!B757</f>
        <v>Despesas de desinvestimento</v>
      </c>
      <c r="C45" s="10"/>
      <c r="D45" s="58">
        <f>+'04-Aux. Calculos'!D757</f>
        <v>0</v>
      </c>
      <c r="E45" s="58">
        <f>+'04-Aux. Calculos'!E757</f>
        <v>0</v>
      </c>
      <c r="F45" s="58">
        <f>+'04-Aux. Calculos'!F757</f>
        <v>0</v>
      </c>
      <c r="G45" s="58">
        <f>+'04-Aux. Calculos'!G757</f>
        <v>0</v>
      </c>
      <c r="H45" s="58">
        <f>+'04-Aux. Calculos'!H757</f>
        <v>0</v>
      </c>
      <c r="I45" s="58">
        <f>+'04-Aux. Calculos'!I757</f>
        <v>0</v>
      </c>
      <c r="J45" s="58">
        <f>+'04-Aux. Calculos'!J757</f>
        <v>-4290.2720165693954</v>
      </c>
      <c r="K45" s="58">
        <f>+'04-Aux. Calculos'!K757</f>
        <v>-6374.773231559242</v>
      </c>
      <c r="L45" s="58">
        <f>+'04-Aux. Calculos'!L757</f>
        <v>-3062.7164688643934</v>
      </c>
      <c r="M45" s="58">
        <f>+'04-Aux. Calculos'!M757</f>
        <v>-5084.1106775020962</v>
      </c>
      <c r="N45" s="58">
        <f>+'04-Aux. Calculos'!N757</f>
        <v>0</v>
      </c>
      <c r="O45" s="58">
        <f>+'04-Aux. Calculos'!O757</f>
        <v>0</v>
      </c>
      <c r="P45" s="58">
        <f>+'04-Aux. Calculos'!P757</f>
        <v>0</v>
      </c>
      <c r="Q45" s="58">
        <f>+'04-Aux. Calculos'!Q757</f>
        <v>0</v>
      </c>
      <c r="R45" s="93">
        <f>+'04-Aux. Calculos'!R757</f>
        <v>0</v>
      </c>
    </row>
    <row r="46" spans="2:18" ht="15" customHeight="1" x14ac:dyDescent="0.25">
      <c r="B46" s="8" t="str">
        <f>+'04-Aux. Calculos'!B758</f>
        <v>Comissão de gestão</v>
      </c>
      <c r="C46" s="10"/>
      <c r="D46" s="58">
        <f>+'04-Aux. Calculos'!D758</f>
        <v>-25000</v>
      </c>
      <c r="E46" s="58">
        <f>+'04-Aux. Calculos'!E758</f>
        <v>-25000</v>
      </c>
      <c r="F46" s="58">
        <f>+'04-Aux. Calculos'!F758</f>
        <v>-25000</v>
      </c>
      <c r="G46" s="58">
        <f>+'04-Aux. Calculos'!G758</f>
        <v>-25000</v>
      </c>
      <c r="H46" s="58">
        <f>+'04-Aux. Calculos'!H758</f>
        <v>-25000</v>
      </c>
      <c r="I46" s="58">
        <f>+'04-Aux. Calculos'!I758</f>
        <v>-25000</v>
      </c>
      <c r="J46" s="58">
        <f>+'04-Aux. Calculos'!J758</f>
        <v>-25000</v>
      </c>
      <c r="K46" s="58">
        <f>+'04-Aux. Calculos'!K758</f>
        <v>-25000</v>
      </c>
      <c r="L46" s="58">
        <f>+'04-Aux. Calculos'!L758</f>
        <v>-25000</v>
      </c>
      <c r="M46" s="58">
        <f>+'04-Aux. Calculos'!M758</f>
        <v>-25000</v>
      </c>
      <c r="N46" s="58">
        <f>+'04-Aux. Calculos'!N758</f>
        <v>0</v>
      </c>
      <c r="O46" s="58">
        <f>+'04-Aux. Calculos'!O758</f>
        <v>0</v>
      </c>
      <c r="P46" s="58">
        <f>+'04-Aux. Calculos'!P758</f>
        <v>0</v>
      </c>
      <c r="Q46" s="58">
        <f>+'04-Aux. Calculos'!Q758</f>
        <v>0</v>
      </c>
      <c r="R46" s="93">
        <f>+'04-Aux. Calculos'!R758</f>
        <v>0</v>
      </c>
    </row>
    <row r="47" spans="2:18" ht="15" customHeight="1" x14ac:dyDescent="0.25">
      <c r="B47" s="8"/>
      <c r="C47" s="10"/>
      <c r="D47" s="10"/>
      <c r="E47" s="10"/>
      <c r="F47" s="10"/>
      <c r="G47" s="10"/>
      <c r="H47" s="10"/>
      <c r="I47" s="10"/>
      <c r="J47" s="10"/>
      <c r="K47" s="10"/>
      <c r="L47" s="10"/>
      <c r="M47" s="10"/>
      <c r="N47" s="10"/>
      <c r="O47" s="10"/>
      <c r="P47" s="10"/>
      <c r="Q47" s="10"/>
      <c r="R47" s="11"/>
    </row>
    <row r="48" spans="2:18" s="47" customFormat="1" ht="15" customHeight="1" x14ac:dyDescent="0.25">
      <c r="B48" s="94" t="s">
        <v>134</v>
      </c>
      <c r="C48" s="99"/>
      <c r="D48" s="96">
        <f>+SUM(D42:D46)</f>
        <v>-31519.875804742227</v>
      </c>
      <c r="E48" s="96">
        <f t="shared" ref="E48:R48" si="4">+SUM(E42:E46)</f>
        <v>-30029.161406981915</v>
      </c>
      <c r="F48" s="96">
        <f t="shared" si="4"/>
        <v>-34101.512246311584</v>
      </c>
      <c r="G48" s="96">
        <f t="shared" si="4"/>
        <v>-33277.69712470044</v>
      </c>
      <c r="H48" s="96">
        <f t="shared" si="4"/>
        <v>-31136.82270703125</v>
      </c>
      <c r="I48" s="96">
        <f t="shared" si="4"/>
        <v>-31030.405774707029</v>
      </c>
      <c r="J48" s="96">
        <f t="shared" si="4"/>
        <v>-34401.620757342709</v>
      </c>
      <c r="K48" s="96">
        <f t="shared" si="4"/>
        <v>-34786.301344587009</v>
      </c>
      <c r="L48" s="96">
        <f t="shared" si="4"/>
        <v>-30435.556111764956</v>
      </c>
      <c r="M48" s="96">
        <f t="shared" si="4"/>
        <v>-31364.195221698454</v>
      </c>
      <c r="N48" s="96">
        <f t="shared" si="4"/>
        <v>0</v>
      </c>
      <c r="O48" s="96">
        <f t="shared" si="4"/>
        <v>0</v>
      </c>
      <c r="P48" s="96">
        <f t="shared" si="4"/>
        <v>0</v>
      </c>
      <c r="Q48" s="96">
        <f t="shared" si="4"/>
        <v>0</v>
      </c>
      <c r="R48" s="97">
        <f t="shared" si="4"/>
        <v>0</v>
      </c>
    </row>
    <row r="49" spans="2:18" ht="15" customHeight="1" x14ac:dyDescent="0.25"/>
    <row r="50" spans="2:18" ht="15" customHeight="1" x14ac:dyDescent="0.25">
      <c r="B50" s="94" t="s">
        <v>135</v>
      </c>
      <c r="C50" s="95">
        <f>+'04-Aux. Calculos'!C761</f>
        <v>0.11744457714760004</v>
      </c>
      <c r="D50" s="96">
        <f>+D38+D48</f>
        <v>-304394.93770799035</v>
      </c>
      <c r="E50" s="96">
        <f t="shared" ref="E50:R50" si="5">+E38+E48</f>
        <v>-152717.71369230413</v>
      </c>
      <c r="F50" s="96">
        <f t="shared" si="5"/>
        <v>-309436.51781923062</v>
      </c>
      <c r="G50" s="96">
        <f t="shared" si="5"/>
        <v>-208016.53788245239</v>
      </c>
      <c r="H50" s="96">
        <f t="shared" si="5"/>
        <v>-12394.765060325568</v>
      </c>
      <c r="I50" s="96">
        <f t="shared" si="5"/>
        <v>15341.76013764866</v>
      </c>
      <c r="J50" s="96">
        <f t="shared" si="5"/>
        <v>442997.74681195256</v>
      </c>
      <c r="K50" s="96">
        <f t="shared" si="5"/>
        <v>643428.92434440658</v>
      </c>
      <c r="L50" s="96">
        <f t="shared" si="5"/>
        <v>308932.6141988929</v>
      </c>
      <c r="M50" s="96">
        <f t="shared" si="5"/>
        <v>507316.61243000248</v>
      </c>
      <c r="N50" s="96">
        <f t="shared" si="5"/>
        <v>0</v>
      </c>
      <c r="O50" s="96">
        <f t="shared" si="5"/>
        <v>0</v>
      </c>
      <c r="P50" s="96">
        <f t="shared" si="5"/>
        <v>0</v>
      </c>
      <c r="Q50" s="96">
        <f t="shared" si="5"/>
        <v>0</v>
      </c>
      <c r="R50" s="97">
        <f t="shared" si="5"/>
        <v>0</v>
      </c>
    </row>
    <row r="51" spans="2:18" ht="15" customHeight="1" x14ac:dyDescent="0.25"/>
    <row r="52" spans="2:18" ht="15" customHeight="1" x14ac:dyDescent="0.25">
      <c r="B52" s="47" t="s">
        <v>136</v>
      </c>
    </row>
    <row r="53" spans="2:18" ht="15" customHeight="1" x14ac:dyDescent="0.25">
      <c r="B53" s="98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7"/>
    </row>
    <row r="54" spans="2:18" ht="15" customHeight="1" x14ac:dyDescent="0.25">
      <c r="B54" s="8" t="str">
        <f>+'04-Aux. Calculos'!B763</f>
        <v>Aumentos de capital de investidores (equity)</v>
      </c>
      <c r="C54" s="10"/>
      <c r="D54" s="58">
        <f>+'04-Aux. Calculos'!D763</f>
        <v>304394.93770799035</v>
      </c>
      <c r="E54" s="58">
        <f>+'04-Aux. Calculos'!E763</f>
        <v>152717.71369230413</v>
      </c>
      <c r="F54" s="58">
        <f>+'04-Aux. Calculos'!F763</f>
        <v>309436.51781923062</v>
      </c>
      <c r="G54" s="58">
        <f>+'04-Aux. Calculos'!G763</f>
        <v>208016.53788245239</v>
      </c>
      <c r="H54" s="58">
        <f>+'04-Aux. Calculos'!H763</f>
        <v>12394.765060325568</v>
      </c>
      <c r="I54" s="58">
        <f>+'04-Aux. Calculos'!I763</f>
        <v>0</v>
      </c>
      <c r="J54" s="58">
        <f>+'04-Aux. Calculos'!J763</f>
        <v>0</v>
      </c>
      <c r="K54" s="58">
        <f>+'04-Aux. Calculos'!K763</f>
        <v>0</v>
      </c>
      <c r="L54" s="58">
        <f>+'04-Aux. Calculos'!L763</f>
        <v>0</v>
      </c>
      <c r="M54" s="58">
        <f>+'04-Aux. Calculos'!M763</f>
        <v>0</v>
      </c>
      <c r="N54" s="58">
        <f>+'04-Aux. Calculos'!N763</f>
        <v>0</v>
      </c>
      <c r="O54" s="58">
        <f>+'04-Aux. Calculos'!O763</f>
        <v>0</v>
      </c>
      <c r="P54" s="58">
        <f>+'04-Aux. Calculos'!P763</f>
        <v>0</v>
      </c>
      <c r="Q54" s="58">
        <f>+'04-Aux. Calculos'!Q763</f>
        <v>0</v>
      </c>
      <c r="R54" s="93">
        <f>+'04-Aux. Calculos'!R763</f>
        <v>0</v>
      </c>
    </row>
    <row r="55" spans="2:18" ht="15" customHeight="1" x14ac:dyDescent="0.25">
      <c r="B55" s="8" t="str">
        <f>+'04-Aux. Calculos'!B764</f>
        <v>Redução capital &amp; Dividendos - preferred return</v>
      </c>
      <c r="C55" s="10"/>
      <c r="D55" s="58">
        <f>+'04-Aux. Calculos'!D764</f>
        <v>0</v>
      </c>
      <c r="E55" s="58">
        <f>+'04-Aux. Calculos'!E764</f>
        <v>0</v>
      </c>
      <c r="F55" s="58">
        <f>+'04-Aux. Calculos'!F764</f>
        <v>0</v>
      </c>
      <c r="G55" s="58">
        <f>+'04-Aux. Calculos'!G764</f>
        <v>0</v>
      </c>
      <c r="H55" s="58">
        <f>+'04-Aux. Calculos'!H764</f>
        <v>0</v>
      </c>
      <c r="I55" s="58">
        <f>+'04-Aux. Calculos'!I764</f>
        <v>-15341.76013764866</v>
      </c>
      <c r="J55" s="58">
        <f>+'04-Aux. Calculos'!J764</f>
        <v>-442997.74681195256</v>
      </c>
      <c r="K55" s="58">
        <f>+'04-Aux. Calculos'!K764</f>
        <v>-643428.92434440658</v>
      </c>
      <c r="L55" s="58">
        <f>+'04-Aux. Calculos'!L764</f>
        <v>-308932.6141988929</v>
      </c>
      <c r="M55" s="58">
        <f>+'04-Aux. Calculos'!M764</f>
        <v>-106720.01815443707</v>
      </c>
      <c r="N55" s="58">
        <f>+'04-Aux. Calculos'!N764</f>
        <v>0</v>
      </c>
      <c r="O55" s="58">
        <f>+'04-Aux. Calculos'!O764</f>
        <v>0</v>
      </c>
      <c r="P55" s="58">
        <f>+'04-Aux. Calculos'!P764</f>
        <v>0</v>
      </c>
      <c r="Q55" s="58">
        <f>+'04-Aux. Calculos'!Q764</f>
        <v>0</v>
      </c>
      <c r="R55" s="93">
        <f>+'04-Aux. Calculos'!R764</f>
        <v>0</v>
      </c>
    </row>
    <row r="56" spans="2:18" ht="15" customHeight="1" x14ac:dyDescent="0.25">
      <c r="B56" s="8" t="str">
        <f>+'04-Aux. Calculos'!B765</f>
        <v>Carried interest - catch up</v>
      </c>
      <c r="C56" s="10"/>
      <c r="D56" s="58">
        <f>+'04-Aux. Calculos'!D765</f>
        <v>0</v>
      </c>
      <c r="E56" s="58">
        <f>+'04-Aux. Calculos'!E765</f>
        <v>0</v>
      </c>
      <c r="F56" s="58">
        <f>+'04-Aux. Calculos'!F765</f>
        <v>0</v>
      </c>
      <c r="G56" s="58">
        <f>+'04-Aux. Calculos'!G765</f>
        <v>0</v>
      </c>
      <c r="H56" s="58">
        <f>+'04-Aux. Calculos'!H765</f>
        <v>0</v>
      </c>
      <c r="I56" s="58">
        <f>+'04-Aux. Calculos'!I765</f>
        <v>0</v>
      </c>
      <c r="J56" s="58">
        <f>+'04-Aux. Calculos'!J765</f>
        <v>0</v>
      </c>
      <c r="K56" s="58">
        <f>+'04-Aux. Calculos'!K765</f>
        <v>0</v>
      </c>
      <c r="L56" s="58">
        <f>+'04-Aux. Calculos'!L765</f>
        <v>0</v>
      </c>
      <c r="M56" s="58">
        <f>+'04-Aux. Calculos'!M765</f>
        <v>-199404.67100973078</v>
      </c>
      <c r="N56" s="58">
        <f>+'04-Aux. Calculos'!N765</f>
        <v>0</v>
      </c>
      <c r="O56" s="58">
        <f>+'04-Aux. Calculos'!O765</f>
        <v>0</v>
      </c>
      <c r="P56" s="58">
        <f>+'04-Aux. Calculos'!P765</f>
        <v>0</v>
      </c>
      <c r="Q56" s="58">
        <f>+'04-Aux. Calculos'!Q765</f>
        <v>0</v>
      </c>
      <c r="R56" s="93">
        <f>+'04-Aux. Calculos'!R765</f>
        <v>0</v>
      </c>
    </row>
    <row r="57" spans="2:18" ht="15" customHeight="1" x14ac:dyDescent="0.25">
      <c r="B57" s="8" t="str">
        <f>+'04-Aux. Calculos'!B766</f>
        <v>Dividendos - pos catch up</v>
      </c>
      <c r="C57" s="10"/>
      <c r="D57" s="58">
        <f>+'04-Aux. Calculos'!D766</f>
        <v>0</v>
      </c>
      <c r="E57" s="58">
        <f>+'04-Aux. Calculos'!E766</f>
        <v>0</v>
      </c>
      <c r="F57" s="58">
        <f>+'04-Aux. Calculos'!F766</f>
        <v>0</v>
      </c>
      <c r="G57" s="58">
        <f>+'04-Aux. Calculos'!G766</f>
        <v>0</v>
      </c>
      <c r="H57" s="58">
        <f>+'04-Aux. Calculos'!H766</f>
        <v>0</v>
      </c>
      <c r="I57" s="58">
        <f>+'04-Aux. Calculos'!I766</f>
        <v>0</v>
      </c>
      <c r="J57" s="58">
        <f>+'04-Aux. Calculos'!J766</f>
        <v>0</v>
      </c>
      <c r="K57" s="58">
        <f>+'04-Aux. Calculos'!K766</f>
        <v>0</v>
      </c>
      <c r="L57" s="58">
        <f>+'04-Aux. Calculos'!L766</f>
        <v>0</v>
      </c>
      <c r="M57" s="58">
        <f>+'04-Aux. Calculos'!M766</f>
        <v>-160953.5386126677</v>
      </c>
      <c r="N57" s="58">
        <f>+'04-Aux. Calculos'!N766</f>
        <v>0</v>
      </c>
      <c r="O57" s="58">
        <f>+'04-Aux. Calculos'!O766</f>
        <v>0</v>
      </c>
      <c r="P57" s="58">
        <f>+'04-Aux. Calculos'!P766</f>
        <v>0</v>
      </c>
      <c r="Q57" s="58">
        <f>+'04-Aux. Calculos'!Q766</f>
        <v>0</v>
      </c>
      <c r="R57" s="93">
        <f>+'04-Aux. Calculos'!R766</f>
        <v>0</v>
      </c>
    </row>
    <row r="58" spans="2:18" ht="15" customHeight="1" x14ac:dyDescent="0.25">
      <c r="B58" s="8" t="str">
        <f>+'04-Aux. Calculos'!B767</f>
        <v>Carried interest - pos catch up</v>
      </c>
      <c r="C58" s="10"/>
      <c r="D58" s="58">
        <f>+'04-Aux. Calculos'!D767</f>
        <v>0</v>
      </c>
      <c r="E58" s="58">
        <f>+'04-Aux. Calculos'!E767</f>
        <v>0</v>
      </c>
      <c r="F58" s="58">
        <f>+'04-Aux. Calculos'!F767</f>
        <v>0</v>
      </c>
      <c r="G58" s="58">
        <f>+'04-Aux. Calculos'!G767</f>
        <v>0</v>
      </c>
      <c r="H58" s="58">
        <f>+'04-Aux. Calculos'!H767</f>
        <v>0</v>
      </c>
      <c r="I58" s="58">
        <f>+'04-Aux. Calculos'!I767</f>
        <v>0</v>
      </c>
      <c r="J58" s="58">
        <f>+'04-Aux. Calculos'!J767</f>
        <v>0</v>
      </c>
      <c r="K58" s="58">
        <f>+'04-Aux. Calculos'!K767</f>
        <v>0</v>
      </c>
      <c r="L58" s="58">
        <f>+'04-Aux. Calculos'!L767</f>
        <v>0</v>
      </c>
      <c r="M58" s="58">
        <f>+'04-Aux. Calculos'!M767</f>
        <v>-40238.384653166919</v>
      </c>
      <c r="N58" s="58">
        <f>+'04-Aux. Calculos'!N767</f>
        <v>0</v>
      </c>
      <c r="O58" s="58">
        <f>+'04-Aux. Calculos'!O767</f>
        <v>0</v>
      </c>
      <c r="P58" s="58">
        <f>+'04-Aux. Calculos'!P767</f>
        <v>0</v>
      </c>
      <c r="Q58" s="58">
        <f>+'04-Aux. Calculos'!Q767</f>
        <v>0</v>
      </c>
      <c r="R58" s="93">
        <f>+'04-Aux. Calculos'!R767</f>
        <v>0</v>
      </c>
    </row>
    <row r="59" spans="2:18" ht="15" customHeight="1" x14ac:dyDescent="0.25">
      <c r="B59" s="8"/>
      <c r="C59" s="10"/>
      <c r="D59" s="58"/>
      <c r="E59" s="58"/>
      <c r="F59" s="58"/>
      <c r="G59" s="58"/>
      <c r="H59" s="58"/>
      <c r="I59" s="58"/>
      <c r="J59" s="58"/>
      <c r="K59" s="58"/>
      <c r="L59" s="58"/>
      <c r="M59" s="58"/>
      <c r="N59" s="58"/>
      <c r="O59" s="58"/>
      <c r="P59" s="58"/>
      <c r="Q59" s="58"/>
      <c r="R59" s="93"/>
    </row>
    <row r="60" spans="2:18" ht="15" customHeight="1" x14ac:dyDescent="0.25">
      <c r="B60" s="94" t="s">
        <v>137</v>
      </c>
      <c r="C60" s="100"/>
      <c r="D60" s="96">
        <f>+SUM(D54:D58)</f>
        <v>304394.93770799035</v>
      </c>
      <c r="E60" s="96">
        <f t="shared" ref="E60:R60" si="6">+SUM(E54:E58)</f>
        <v>152717.71369230413</v>
      </c>
      <c r="F60" s="96">
        <f t="shared" si="6"/>
        <v>309436.51781923062</v>
      </c>
      <c r="G60" s="96">
        <f t="shared" si="6"/>
        <v>208016.53788245239</v>
      </c>
      <c r="H60" s="96">
        <f t="shared" si="6"/>
        <v>12394.765060325568</v>
      </c>
      <c r="I60" s="96">
        <f t="shared" si="6"/>
        <v>-15341.76013764866</v>
      </c>
      <c r="J60" s="96">
        <f t="shared" si="6"/>
        <v>-442997.74681195256</v>
      </c>
      <c r="K60" s="96">
        <f t="shared" si="6"/>
        <v>-643428.92434440658</v>
      </c>
      <c r="L60" s="96">
        <f t="shared" si="6"/>
        <v>-308932.6141988929</v>
      </c>
      <c r="M60" s="96">
        <f t="shared" si="6"/>
        <v>-507316.61243000248</v>
      </c>
      <c r="N60" s="96">
        <f t="shared" si="6"/>
        <v>0</v>
      </c>
      <c r="O60" s="96">
        <f t="shared" si="6"/>
        <v>0</v>
      </c>
      <c r="P60" s="96">
        <f t="shared" si="6"/>
        <v>0</v>
      </c>
      <c r="Q60" s="96">
        <f t="shared" si="6"/>
        <v>0</v>
      </c>
      <c r="R60" s="97">
        <f t="shared" si="6"/>
        <v>0</v>
      </c>
    </row>
    <row r="61" spans="2:18" ht="15" customHeight="1" x14ac:dyDescent="0.25"/>
    <row r="62" spans="2:18" ht="15" customHeight="1" x14ac:dyDescent="0.25">
      <c r="B62" s="94" t="s">
        <v>138</v>
      </c>
      <c r="C62" s="100"/>
      <c r="D62" s="96">
        <f>+D60+D50</f>
        <v>0</v>
      </c>
      <c r="E62" s="96">
        <f t="shared" ref="E62:R62" si="7">+E60+E50</f>
        <v>0</v>
      </c>
      <c r="F62" s="96">
        <f t="shared" si="7"/>
        <v>0</v>
      </c>
      <c r="G62" s="96">
        <f t="shared" si="7"/>
        <v>0</v>
      </c>
      <c r="H62" s="96">
        <f t="shared" si="7"/>
        <v>0</v>
      </c>
      <c r="I62" s="96">
        <f t="shared" si="7"/>
        <v>0</v>
      </c>
      <c r="J62" s="96">
        <f t="shared" si="7"/>
        <v>0</v>
      </c>
      <c r="K62" s="96">
        <f t="shared" si="7"/>
        <v>0</v>
      </c>
      <c r="L62" s="96">
        <f t="shared" si="7"/>
        <v>0</v>
      </c>
      <c r="M62" s="96">
        <f t="shared" si="7"/>
        <v>0</v>
      </c>
      <c r="N62" s="96">
        <f t="shared" si="7"/>
        <v>0</v>
      </c>
      <c r="O62" s="96">
        <f t="shared" si="7"/>
        <v>0</v>
      </c>
      <c r="P62" s="96">
        <f t="shared" si="7"/>
        <v>0</v>
      </c>
      <c r="Q62" s="96">
        <f t="shared" si="7"/>
        <v>0</v>
      </c>
      <c r="R62" s="97">
        <f t="shared" si="7"/>
        <v>0</v>
      </c>
    </row>
    <row r="63" spans="2:18" ht="15" customHeight="1" x14ac:dyDescent="0.25"/>
    <row r="64" spans="2:18" ht="15" customHeight="1" x14ac:dyDescent="0.25"/>
    <row r="65" ht="15" hidden="1" customHeight="1" x14ac:dyDescent="0.25"/>
    <row r="66" ht="15" hidden="1" customHeight="1" x14ac:dyDescent="0.25"/>
    <row r="67" ht="15" hidden="1" customHeight="1" x14ac:dyDescent="0.25"/>
    <row r="68" ht="15" hidden="1" customHeight="1" x14ac:dyDescent="0.25"/>
    <row r="69" ht="15" hidden="1" customHeight="1" x14ac:dyDescent="0.25"/>
    <row r="70" ht="15" hidden="1" customHeight="1" x14ac:dyDescent="0.25"/>
    <row r="71" ht="15" hidden="1" customHeight="1" x14ac:dyDescent="0.25"/>
    <row r="72" ht="15" hidden="1" customHeight="1" x14ac:dyDescent="0.25"/>
    <row r="73" ht="15" hidden="1" customHeight="1" x14ac:dyDescent="0.25"/>
    <row r="74" ht="15" hidden="1" customHeight="1" x14ac:dyDescent="0.25"/>
    <row r="75" ht="15" hidden="1" customHeight="1" x14ac:dyDescent="0.25"/>
    <row r="76" ht="15" hidden="1" customHeight="1" x14ac:dyDescent="0.25"/>
    <row r="77" ht="15" hidden="1" customHeight="1" x14ac:dyDescent="0.25"/>
    <row r="78" ht="15" hidden="1" customHeight="1" x14ac:dyDescent="0.25"/>
    <row r="79" ht="15" hidden="1" customHeight="1" x14ac:dyDescent="0.25"/>
    <row r="80" ht="15" hidden="1" customHeight="1" x14ac:dyDescent="0.25"/>
    <row r="81" ht="15" hidden="1" customHeight="1" x14ac:dyDescent="0.25"/>
    <row r="82" ht="15" hidden="1" customHeight="1" x14ac:dyDescent="0.25"/>
    <row r="83" ht="15" hidden="1" customHeight="1" x14ac:dyDescent="0.25"/>
    <row r="84" ht="15" hidden="1" customHeight="1" x14ac:dyDescent="0.25"/>
    <row r="85" ht="15" hidden="1" customHeight="1" x14ac:dyDescent="0.25"/>
    <row r="86" ht="15" hidden="1" customHeight="1" x14ac:dyDescent="0.25"/>
    <row r="87" ht="15" hidden="1" customHeight="1" x14ac:dyDescent="0.25"/>
    <row r="88" ht="15" hidden="1" customHeight="1" x14ac:dyDescent="0.25"/>
    <row r="89" ht="15" hidden="1" customHeight="1" x14ac:dyDescent="0.25"/>
    <row r="90" ht="15" hidden="1" customHeight="1" x14ac:dyDescent="0.25"/>
    <row r="91" ht="15" hidden="1" customHeight="1" x14ac:dyDescent="0.25"/>
    <row r="92" ht="15" hidden="1" customHeight="1" x14ac:dyDescent="0.25"/>
    <row r="93" ht="15" hidden="1" customHeight="1" x14ac:dyDescent="0.25"/>
    <row r="94" ht="15" hidden="1" customHeight="1" x14ac:dyDescent="0.25"/>
    <row r="95" ht="15" hidden="1" customHeight="1" x14ac:dyDescent="0.25"/>
    <row r="96" ht="15" hidden="1" customHeight="1" x14ac:dyDescent="0.25"/>
    <row r="97" ht="15" hidden="1" customHeight="1" x14ac:dyDescent="0.25"/>
    <row r="98" ht="15" hidden="1" customHeight="1" x14ac:dyDescent="0.25"/>
    <row r="99" ht="15" hidden="1" customHeight="1" x14ac:dyDescent="0.25"/>
    <row r="100" ht="15" hidden="1" customHeight="1" x14ac:dyDescent="0.25"/>
    <row r="101" ht="15" hidden="1" customHeight="1" x14ac:dyDescent="0.25"/>
    <row r="102" ht="15" hidden="1" customHeight="1" x14ac:dyDescent="0.25"/>
    <row r="103" ht="15" hidden="1" customHeight="1" x14ac:dyDescent="0.25"/>
    <row r="104" ht="15" hidden="1" customHeight="1" x14ac:dyDescent="0.25"/>
    <row r="105" ht="15" hidden="1" customHeight="1" x14ac:dyDescent="0.25"/>
    <row r="106" ht="15" hidden="1" customHeight="1" x14ac:dyDescent="0.25"/>
    <row r="107" ht="15" hidden="1" customHeight="1" x14ac:dyDescent="0.25"/>
    <row r="108" ht="15" hidden="1" customHeight="1" x14ac:dyDescent="0.25"/>
    <row r="109" ht="15" hidden="1" customHeight="1" x14ac:dyDescent="0.25"/>
    <row r="110" ht="15" hidden="1" customHeight="1" x14ac:dyDescent="0.25"/>
    <row r="111" ht="15" hidden="1" customHeight="1" x14ac:dyDescent="0.25"/>
    <row r="112" ht="15" hidden="1" customHeight="1" x14ac:dyDescent="0.25"/>
    <row r="113" ht="15" hidden="1" customHeight="1" x14ac:dyDescent="0.25"/>
    <row r="114" ht="15" hidden="1" customHeight="1" x14ac:dyDescent="0.25"/>
    <row r="115" ht="15" hidden="1" customHeight="1" x14ac:dyDescent="0.25"/>
    <row r="116" ht="15" hidden="1" customHeight="1" x14ac:dyDescent="0.25"/>
    <row r="117" ht="15" hidden="1" customHeight="1" x14ac:dyDescent="0.25"/>
    <row r="118" ht="15" hidden="1" customHeight="1" x14ac:dyDescent="0.25"/>
    <row r="119" ht="15" hidden="1" customHeight="1" x14ac:dyDescent="0.25"/>
    <row r="120" ht="15" hidden="1" customHeight="1" x14ac:dyDescent="0.25"/>
    <row r="121" ht="15" hidden="1" customHeight="1" x14ac:dyDescent="0.25"/>
    <row r="122" ht="15" hidden="1" customHeight="1" x14ac:dyDescent="0.25"/>
    <row r="123" ht="15" hidden="1" customHeight="1" x14ac:dyDescent="0.25"/>
    <row r="124" ht="15" hidden="1" customHeight="1" x14ac:dyDescent="0.25"/>
    <row r="125" ht="15" hidden="1" customHeight="1" x14ac:dyDescent="0.25"/>
    <row r="126" ht="15" hidden="1" customHeight="1" x14ac:dyDescent="0.25"/>
    <row r="127" ht="15" hidden="1" customHeight="1" x14ac:dyDescent="0.25"/>
    <row r="128" ht="15" hidden="1" customHeight="1" x14ac:dyDescent="0.25"/>
    <row r="129" ht="15" hidden="1" customHeight="1" x14ac:dyDescent="0.25"/>
    <row r="130" ht="15" hidden="1" customHeight="1" x14ac:dyDescent="0.25"/>
    <row r="131" ht="15" hidden="1" customHeight="1" x14ac:dyDescent="0.25"/>
    <row r="132" ht="15" hidden="1" customHeight="1" x14ac:dyDescent="0.25"/>
    <row r="133" ht="15" hidden="1" customHeight="1" x14ac:dyDescent="0.25"/>
    <row r="134" ht="15" hidden="1" customHeight="1" x14ac:dyDescent="0.25"/>
    <row r="135" ht="15" hidden="1" customHeight="1" x14ac:dyDescent="0.25"/>
    <row r="136" ht="15" hidden="1" customHeight="1" x14ac:dyDescent="0.25"/>
    <row r="137" ht="15" hidden="1" customHeight="1" x14ac:dyDescent="0.25"/>
    <row r="138" ht="15" hidden="1" customHeight="1" x14ac:dyDescent="0.25"/>
    <row r="139" ht="15" hidden="1" customHeight="1" x14ac:dyDescent="0.25"/>
    <row r="140" ht="15" hidden="1" customHeight="1" x14ac:dyDescent="0.25"/>
    <row r="141" ht="15" hidden="1" customHeight="1" x14ac:dyDescent="0.25"/>
    <row r="142" ht="15" hidden="1" customHeight="1" x14ac:dyDescent="0.25"/>
    <row r="143" ht="15" hidden="1" customHeight="1" x14ac:dyDescent="0.25"/>
    <row r="144" ht="15" hidden="1" customHeight="1" x14ac:dyDescent="0.25"/>
    <row r="145" ht="15" hidden="1" customHeight="1" x14ac:dyDescent="0.25"/>
    <row r="146" ht="15" hidden="1" customHeight="1" x14ac:dyDescent="0.25"/>
    <row r="147" ht="15" hidden="1" customHeight="1" x14ac:dyDescent="0.25"/>
    <row r="148" ht="15" hidden="1" customHeight="1" x14ac:dyDescent="0.25"/>
    <row r="149" ht="15" hidden="1" customHeight="1" x14ac:dyDescent="0.25"/>
    <row r="150" ht="15" hidden="1" customHeight="1" x14ac:dyDescent="0.25"/>
    <row r="151" ht="15" hidden="1" customHeight="1" x14ac:dyDescent="0.25"/>
    <row r="152" ht="15" hidden="1" customHeight="1" x14ac:dyDescent="0.25"/>
    <row r="153" ht="15" hidden="1" customHeight="1" x14ac:dyDescent="0.25"/>
    <row r="154" ht="15" hidden="1" customHeight="1" x14ac:dyDescent="0.25"/>
    <row r="155" ht="15" hidden="1" customHeight="1" x14ac:dyDescent="0.25"/>
    <row r="156" ht="15" hidden="1" customHeight="1" x14ac:dyDescent="0.25"/>
    <row r="157" ht="15" hidden="1" customHeight="1" x14ac:dyDescent="0.25"/>
    <row r="158" ht="15" hidden="1" customHeight="1" x14ac:dyDescent="0.25"/>
    <row r="159" ht="15" hidden="1" customHeight="1" x14ac:dyDescent="0.25"/>
    <row r="160" ht="15" hidden="1" customHeight="1" x14ac:dyDescent="0.25"/>
    <row r="161" ht="15" hidden="1" customHeight="1" x14ac:dyDescent="0.25"/>
    <row r="162" ht="15" hidden="1" customHeight="1" x14ac:dyDescent="0.25"/>
    <row r="163" ht="15" hidden="1" customHeight="1" x14ac:dyDescent="0.25"/>
    <row r="164" ht="15" hidden="1" customHeight="1" x14ac:dyDescent="0.25"/>
    <row r="165" ht="15" hidden="1" customHeight="1" x14ac:dyDescent="0.25"/>
    <row r="166" ht="15" hidden="1" customHeight="1" x14ac:dyDescent="0.25"/>
    <row r="167" ht="15" hidden="1" customHeight="1" x14ac:dyDescent="0.25"/>
    <row r="168" ht="15" hidden="1" customHeight="1" x14ac:dyDescent="0.25"/>
    <row r="169" ht="15" hidden="1" customHeight="1" x14ac:dyDescent="0.25"/>
    <row r="170" ht="15" hidden="1" customHeight="1" x14ac:dyDescent="0.25"/>
    <row r="171" ht="15" hidden="1" customHeight="1" x14ac:dyDescent="0.25"/>
    <row r="172" ht="15" hidden="1" customHeight="1" x14ac:dyDescent="0.25"/>
    <row r="173" ht="15" hidden="1" customHeight="1" x14ac:dyDescent="0.25"/>
    <row r="174" ht="15" hidden="1" customHeight="1" x14ac:dyDescent="0.25"/>
    <row r="175" ht="15" hidden="1" customHeight="1" x14ac:dyDescent="0.25"/>
    <row r="176" ht="15" hidden="1" customHeight="1" x14ac:dyDescent="0.25"/>
    <row r="177" ht="15" hidden="1" customHeight="1" x14ac:dyDescent="0.25"/>
    <row r="178" ht="15" hidden="1" customHeight="1" x14ac:dyDescent="0.25"/>
    <row r="179" ht="15" hidden="1" customHeight="1" x14ac:dyDescent="0.25"/>
    <row r="180" ht="15" hidden="1" customHeight="1" x14ac:dyDescent="0.25"/>
    <row r="181" ht="15" hidden="1" customHeight="1" x14ac:dyDescent="0.25"/>
    <row r="182" ht="15" hidden="1" customHeight="1" x14ac:dyDescent="0.25"/>
    <row r="183" ht="15" hidden="1" customHeight="1" x14ac:dyDescent="0.25"/>
    <row r="184" ht="15" hidden="1" customHeight="1" x14ac:dyDescent="0.25"/>
    <row r="185" ht="15" hidden="1" customHeight="1" x14ac:dyDescent="0.25"/>
    <row r="186" ht="15" hidden="1" customHeight="1" x14ac:dyDescent="0.25"/>
    <row r="187" ht="15" hidden="1" customHeight="1" x14ac:dyDescent="0.25"/>
    <row r="188" ht="15" hidden="1" customHeight="1" x14ac:dyDescent="0.25"/>
    <row r="189" ht="15" hidden="1" customHeight="1" x14ac:dyDescent="0.25"/>
    <row r="190" ht="15" hidden="1" customHeight="1" x14ac:dyDescent="0.25"/>
    <row r="191" ht="15" hidden="1" customHeight="1" x14ac:dyDescent="0.25"/>
    <row r="192" ht="15" hidden="1" customHeight="1" x14ac:dyDescent="0.25"/>
    <row r="193" ht="15" hidden="1" customHeight="1" x14ac:dyDescent="0.25"/>
    <row r="194" ht="15" hidden="1" customHeight="1" x14ac:dyDescent="0.25"/>
    <row r="195" ht="15" hidden="1" customHeight="1" x14ac:dyDescent="0.25"/>
    <row r="196" ht="15" hidden="1" customHeight="1" x14ac:dyDescent="0.25"/>
    <row r="197" ht="15" hidden="1" customHeight="1" x14ac:dyDescent="0.25"/>
    <row r="198" ht="15" hidden="1" customHeight="1" x14ac:dyDescent="0.25"/>
    <row r="199" ht="15" hidden="1" customHeight="1" x14ac:dyDescent="0.25"/>
    <row r="200" ht="15" hidden="1" customHeight="1" x14ac:dyDescent="0.25"/>
    <row r="201" ht="15" hidden="1" customHeight="1" x14ac:dyDescent="0.25"/>
    <row r="202" ht="15" hidden="1" customHeight="1" x14ac:dyDescent="0.25"/>
    <row r="203" ht="15" hidden="1" customHeight="1" x14ac:dyDescent="0.25"/>
    <row r="204" ht="15" hidden="1" customHeight="1" x14ac:dyDescent="0.25"/>
    <row r="205" ht="15" hidden="1" customHeight="1" x14ac:dyDescent="0.25"/>
    <row r="206" ht="15" hidden="1" customHeight="1" x14ac:dyDescent="0.25"/>
    <row r="207" ht="15" hidden="1" customHeight="1" x14ac:dyDescent="0.25"/>
    <row r="208" ht="15" hidden="1" customHeight="1" x14ac:dyDescent="0.25"/>
    <row r="209" ht="15" hidden="1" customHeight="1" x14ac:dyDescent="0.25"/>
    <row r="210" ht="15" hidden="1" customHeight="1" x14ac:dyDescent="0.25"/>
    <row r="211" ht="15" hidden="1" customHeight="1" x14ac:dyDescent="0.25"/>
    <row r="212" ht="15" hidden="1" customHeight="1" x14ac:dyDescent="0.25"/>
    <row r="213" ht="15" hidden="1" customHeight="1" x14ac:dyDescent="0.25"/>
    <row r="214" ht="15" hidden="1" customHeight="1" x14ac:dyDescent="0.25"/>
    <row r="215" ht="15" hidden="1" customHeight="1" x14ac:dyDescent="0.25"/>
    <row r="216" ht="15" hidden="1" customHeight="1" x14ac:dyDescent="0.25"/>
    <row r="217" ht="15" hidden="1" customHeight="1" x14ac:dyDescent="0.25"/>
    <row r="218" ht="15" hidden="1" customHeight="1" x14ac:dyDescent="0.25"/>
    <row r="219" ht="15" hidden="1" customHeight="1" x14ac:dyDescent="0.25"/>
    <row r="220" ht="15" hidden="1" customHeight="1" x14ac:dyDescent="0.25"/>
    <row r="221" ht="15" hidden="1" customHeight="1" x14ac:dyDescent="0.25"/>
    <row r="222" ht="15" hidden="1" customHeight="1" x14ac:dyDescent="0.25"/>
    <row r="223" ht="15" hidden="1" customHeight="1" x14ac:dyDescent="0.25"/>
    <row r="224" ht="15" hidden="1" customHeight="1" x14ac:dyDescent="0.25"/>
    <row r="225" ht="15" hidden="1" customHeight="1" x14ac:dyDescent="0.25"/>
    <row r="226" ht="15" hidden="1" customHeight="1" x14ac:dyDescent="0.25"/>
    <row r="227" ht="15" hidden="1" customHeight="1" x14ac:dyDescent="0.25"/>
    <row r="228" ht="15" hidden="1" customHeight="1" x14ac:dyDescent="0.25"/>
    <row r="229" ht="15" hidden="1" customHeight="1" x14ac:dyDescent="0.25"/>
    <row r="230" ht="15" hidden="1" customHeight="1" x14ac:dyDescent="0.25"/>
    <row r="231" ht="15" hidden="1" customHeight="1" x14ac:dyDescent="0.25"/>
    <row r="232" ht="15" hidden="1" customHeight="1" x14ac:dyDescent="0.25"/>
    <row r="233" ht="15" hidden="1" customHeight="1" x14ac:dyDescent="0.25"/>
    <row r="234" ht="15" hidden="1" customHeight="1" x14ac:dyDescent="0.25"/>
    <row r="235" ht="15" hidden="1" customHeight="1" x14ac:dyDescent="0.25"/>
    <row r="236" ht="15" hidden="1" customHeight="1" x14ac:dyDescent="0.25"/>
    <row r="237" ht="15" hidden="1" customHeight="1" x14ac:dyDescent="0.25"/>
    <row r="238" ht="15" hidden="1" customHeight="1" x14ac:dyDescent="0.25"/>
    <row r="239" ht="15" hidden="1" customHeight="1" x14ac:dyDescent="0.25"/>
    <row r="240" ht="15" hidden="1" customHeight="1" x14ac:dyDescent="0.25"/>
    <row r="241" ht="15" hidden="1" customHeight="1" x14ac:dyDescent="0.25"/>
    <row r="242" ht="15" hidden="1" customHeight="1" x14ac:dyDescent="0.25"/>
    <row r="243" ht="15" hidden="1" customHeight="1" x14ac:dyDescent="0.25"/>
    <row r="244" ht="15" hidden="1" customHeight="1" x14ac:dyDescent="0.25"/>
    <row r="245" ht="15" hidden="1" customHeight="1" x14ac:dyDescent="0.25"/>
    <row r="246" ht="15" hidden="1" customHeight="1" x14ac:dyDescent="0.25"/>
    <row r="247" ht="15" hidden="1" customHeight="1" x14ac:dyDescent="0.25"/>
    <row r="248" ht="15" hidden="1" customHeight="1" x14ac:dyDescent="0.25"/>
    <row r="249" ht="15" hidden="1" customHeight="1" x14ac:dyDescent="0.25"/>
    <row r="250" ht="15" hidden="1" customHeight="1" x14ac:dyDescent="0.25"/>
    <row r="251" ht="15" hidden="1" customHeight="1" x14ac:dyDescent="0.25"/>
    <row r="252" ht="15" hidden="1" customHeight="1" x14ac:dyDescent="0.25"/>
    <row r="253" ht="15" hidden="1" customHeight="1" x14ac:dyDescent="0.25"/>
    <row r="254" ht="15" hidden="1" customHeight="1" x14ac:dyDescent="0.25"/>
    <row r="255" ht="15" hidden="1" customHeight="1" x14ac:dyDescent="0.25"/>
    <row r="256" ht="15" hidden="1" customHeight="1" x14ac:dyDescent="0.25"/>
    <row r="257" ht="15" hidden="1" customHeight="1" x14ac:dyDescent="0.25"/>
    <row r="258" ht="15" hidden="1" customHeight="1" x14ac:dyDescent="0.25"/>
    <row r="259" ht="15" hidden="1" customHeight="1" x14ac:dyDescent="0.25"/>
    <row r="260" ht="15" hidden="1" customHeight="1" x14ac:dyDescent="0.25"/>
    <row r="261" ht="15" hidden="1" customHeight="1" x14ac:dyDescent="0.25"/>
    <row r="262" ht="15" hidden="1" customHeight="1" x14ac:dyDescent="0.25"/>
    <row r="263" ht="15" hidden="1" customHeight="1" x14ac:dyDescent="0.25"/>
    <row r="264" ht="15" hidden="1" customHeight="1" x14ac:dyDescent="0.25"/>
    <row r="265" ht="15" hidden="1" customHeight="1" x14ac:dyDescent="0.25"/>
    <row r="266" ht="15" hidden="1" customHeight="1" x14ac:dyDescent="0.25"/>
    <row r="267" ht="15" hidden="1" customHeight="1" x14ac:dyDescent="0.25"/>
    <row r="268" ht="15" hidden="1" customHeight="1" x14ac:dyDescent="0.25"/>
    <row r="269" ht="15" hidden="1" customHeight="1" x14ac:dyDescent="0.25"/>
    <row r="270" ht="15" hidden="1" customHeight="1" x14ac:dyDescent="0.25"/>
    <row r="271" ht="15" hidden="1" customHeight="1" x14ac:dyDescent="0.25"/>
    <row r="272" ht="15" hidden="1" customHeight="1" x14ac:dyDescent="0.25"/>
    <row r="273" ht="15" hidden="1" customHeight="1" x14ac:dyDescent="0.25"/>
    <row r="274" ht="15" hidden="1" customHeight="1" x14ac:dyDescent="0.25"/>
    <row r="275" ht="15" hidden="1" customHeight="1" x14ac:dyDescent="0.25"/>
    <row r="276" ht="15" hidden="1" customHeight="1" x14ac:dyDescent="0.25"/>
    <row r="277" ht="15" hidden="1" customHeight="1" x14ac:dyDescent="0.25"/>
    <row r="278" ht="15" hidden="1" customHeight="1" x14ac:dyDescent="0.25"/>
    <row r="279" ht="15" hidden="1" customHeight="1" x14ac:dyDescent="0.25"/>
    <row r="280" ht="15" hidden="1" customHeight="1" x14ac:dyDescent="0.25"/>
    <row r="281" ht="15" hidden="1" customHeight="1" x14ac:dyDescent="0.25"/>
    <row r="282" ht="15" hidden="1" customHeight="1" x14ac:dyDescent="0.25"/>
    <row r="283" ht="15" hidden="1" customHeight="1" x14ac:dyDescent="0.25"/>
    <row r="284" ht="15" hidden="1" customHeight="1" x14ac:dyDescent="0.25"/>
    <row r="285" ht="15" hidden="1" customHeight="1" x14ac:dyDescent="0.25"/>
    <row r="286" ht="15" hidden="1" customHeight="1" x14ac:dyDescent="0.25"/>
    <row r="287" ht="15" hidden="1" customHeight="1" x14ac:dyDescent="0.25"/>
    <row r="288" ht="15" hidden="1" customHeight="1" x14ac:dyDescent="0.25"/>
    <row r="289" ht="15" hidden="1" customHeight="1" x14ac:dyDescent="0.25"/>
    <row r="290" ht="15" hidden="1" customHeight="1" x14ac:dyDescent="0.25"/>
    <row r="291" ht="15" hidden="1" customHeight="1" x14ac:dyDescent="0.25"/>
    <row r="292" ht="15" hidden="1" customHeight="1" x14ac:dyDescent="0.25"/>
    <row r="293" ht="15" hidden="1" customHeight="1" x14ac:dyDescent="0.25"/>
    <row r="294" ht="15" hidden="1" customHeight="1" x14ac:dyDescent="0.25"/>
    <row r="295" ht="15" hidden="1" customHeight="1" x14ac:dyDescent="0.25"/>
    <row r="296" ht="15" hidden="1" customHeight="1" x14ac:dyDescent="0.25"/>
    <row r="297" ht="15" hidden="1" customHeight="1" x14ac:dyDescent="0.25"/>
    <row r="298" ht="15" hidden="1" customHeight="1" x14ac:dyDescent="0.25"/>
    <row r="299" ht="15" hidden="1" customHeight="1" x14ac:dyDescent="0.25"/>
    <row r="300" ht="15" hidden="1" customHeight="1" x14ac:dyDescent="0.25"/>
    <row r="301" ht="15" hidden="1" customHeight="1" x14ac:dyDescent="0.25"/>
    <row r="302" ht="15" hidden="1" customHeight="1" x14ac:dyDescent="0.25"/>
    <row r="303" ht="15" hidden="1" customHeight="1" x14ac:dyDescent="0.25"/>
    <row r="304" ht="15" hidden="1" customHeight="1" x14ac:dyDescent="0.25"/>
    <row r="305" ht="15" hidden="1" customHeight="1" x14ac:dyDescent="0.25"/>
    <row r="306" ht="15" hidden="1" customHeight="1" x14ac:dyDescent="0.25"/>
    <row r="307" ht="15" hidden="1" customHeight="1" x14ac:dyDescent="0.25"/>
    <row r="308" ht="15" hidden="1" customHeight="1" x14ac:dyDescent="0.25"/>
    <row r="309" ht="15" hidden="1" customHeight="1" x14ac:dyDescent="0.25"/>
    <row r="310" ht="15" hidden="1" customHeight="1" x14ac:dyDescent="0.25"/>
    <row r="311" ht="15" hidden="1" customHeight="1" x14ac:dyDescent="0.25"/>
    <row r="312" ht="15" hidden="1" customHeight="1" x14ac:dyDescent="0.25"/>
    <row r="313" ht="15" hidden="1" customHeight="1" x14ac:dyDescent="0.25"/>
    <row r="314" ht="15" hidden="1" customHeight="1" x14ac:dyDescent="0.25"/>
    <row r="315" ht="15" hidden="1" customHeight="1" x14ac:dyDescent="0.25"/>
    <row r="316" ht="15" hidden="1" customHeight="1" x14ac:dyDescent="0.25"/>
    <row r="317" ht="15" hidden="1" customHeight="1" x14ac:dyDescent="0.25"/>
    <row r="318" ht="15" hidden="1" customHeight="1" x14ac:dyDescent="0.25"/>
    <row r="319" ht="15" hidden="1" customHeight="1" x14ac:dyDescent="0.25"/>
    <row r="320" ht="15" hidden="1" customHeight="1" x14ac:dyDescent="0.25"/>
    <row r="321" ht="15" hidden="1" customHeight="1" x14ac:dyDescent="0.25"/>
    <row r="322" ht="15" hidden="1" customHeight="1" x14ac:dyDescent="0.25"/>
    <row r="323" ht="15" hidden="1" customHeight="1" x14ac:dyDescent="0.25"/>
    <row r="324" ht="15" hidden="1" customHeight="1" x14ac:dyDescent="0.25"/>
    <row r="325" ht="15" hidden="1" customHeight="1" x14ac:dyDescent="0.25"/>
    <row r="326" ht="15" hidden="1" customHeight="1" x14ac:dyDescent="0.25"/>
    <row r="327" ht="15" hidden="1" customHeight="1" x14ac:dyDescent="0.25"/>
    <row r="328" ht="15" hidden="1" customHeight="1" x14ac:dyDescent="0.25"/>
    <row r="329" ht="15" hidden="1" customHeight="1" x14ac:dyDescent="0.25"/>
    <row r="330" ht="15" hidden="1" customHeight="1" x14ac:dyDescent="0.25"/>
    <row r="331" ht="15" hidden="1" customHeight="1" x14ac:dyDescent="0.25"/>
    <row r="332" ht="15" hidden="1" customHeight="1" x14ac:dyDescent="0.25"/>
    <row r="333" ht="15" hidden="1" customHeight="1" x14ac:dyDescent="0.25"/>
    <row r="334" ht="15" hidden="1" customHeight="1" x14ac:dyDescent="0.25"/>
    <row r="335" ht="15" hidden="1" customHeight="1" x14ac:dyDescent="0.25"/>
    <row r="336" ht="15" hidden="1" customHeight="1" x14ac:dyDescent="0.25"/>
    <row r="337" ht="15" hidden="1" customHeight="1" x14ac:dyDescent="0.25"/>
    <row r="338" ht="15" hidden="1" customHeight="1" x14ac:dyDescent="0.25"/>
    <row r="339" ht="15" hidden="1" customHeight="1" x14ac:dyDescent="0.25"/>
    <row r="340" ht="15" hidden="1" customHeight="1" x14ac:dyDescent="0.25"/>
    <row r="341" ht="15" hidden="1" customHeight="1" x14ac:dyDescent="0.25"/>
    <row r="342" ht="15" hidden="1" customHeight="1" x14ac:dyDescent="0.25"/>
    <row r="343" ht="15" hidden="1" customHeight="1" x14ac:dyDescent="0.25"/>
    <row r="344" ht="15" hidden="1" customHeight="1" x14ac:dyDescent="0.25"/>
    <row r="345" ht="15" hidden="1" customHeight="1" x14ac:dyDescent="0.25"/>
    <row r="346" ht="15" hidden="1" customHeight="1" x14ac:dyDescent="0.25"/>
    <row r="347" ht="15" hidden="1" customHeight="1" x14ac:dyDescent="0.25"/>
    <row r="348" ht="15" hidden="1" customHeight="1" x14ac:dyDescent="0.25"/>
    <row r="349" ht="15" hidden="1" customHeight="1" x14ac:dyDescent="0.25"/>
    <row r="350" ht="15" hidden="1" customHeight="1" x14ac:dyDescent="0.25"/>
    <row r="351" ht="15" hidden="1" customHeight="1" x14ac:dyDescent="0.25"/>
    <row r="352" ht="15" hidden="1" customHeight="1" x14ac:dyDescent="0.25"/>
    <row r="353" ht="15" hidden="1" customHeight="1" x14ac:dyDescent="0.25"/>
    <row r="354" ht="15" hidden="1" customHeight="1" x14ac:dyDescent="0.25"/>
    <row r="355" ht="15" hidden="1" customHeight="1" x14ac:dyDescent="0.25"/>
    <row r="356" ht="15" hidden="1" customHeight="1" x14ac:dyDescent="0.25"/>
    <row r="357" ht="15" hidden="1" customHeight="1" x14ac:dyDescent="0.25"/>
    <row r="358" ht="15" hidden="1" customHeight="1" x14ac:dyDescent="0.25"/>
    <row r="359" ht="15" hidden="1" customHeight="1" x14ac:dyDescent="0.25"/>
    <row r="360" ht="15" hidden="1" customHeight="1" x14ac:dyDescent="0.25"/>
    <row r="361" ht="15" hidden="1" customHeight="1" x14ac:dyDescent="0.25"/>
    <row r="362" ht="15" hidden="1" customHeight="1" x14ac:dyDescent="0.25"/>
    <row r="363" ht="15" hidden="1" customHeight="1" x14ac:dyDescent="0.25"/>
    <row r="364" ht="15" hidden="1" customHeight="1" x14ac:dyDescent="0.25"/>
    <row r="365" ht="15" hidden="1" customHeight="1" x14ac:dyDescent="0.25"/>
    <row r="366" ht="15" hidden="1" customHeight="1" x14ac:dyDescent="0.25"/>
    <row r="367" ht="15" hidden="1" customHeight="1" x14ac:dyDescent="0.25"/>
    <row r="368" ht="15" hidden="1" customHeight="1" x14ac:dyDescent="0.25"/>
    <row r="369" ht="15" hidden="1" customHeight="1" x14ac:dyDescent="0.25"/>
    <row r="370" ht="15" hidden="1" customHeight="1" x14ac:dyDescent="0.25"/>
    <row r="371" ht="15" hidden="1" customHeight="1" x14ac:dyDescent="0.25"/>
    <row r="372" ht="15" hidden="1" customHeight="1" x14ac:dyDescent="0.25"/>
    <row r="373" ht="15" hidden="1" customHeight="1" x14ac:dyDescent="0.25"/>
    <row r="374" ht="15" hidden="1" customHeight="1" x14ac:dyDescent="0.25"/>
    <row r="375" ht="15" hidden="1" customHeight="1" x14ac:dyDescent="0.25"/>
    <row r="376" ht="15" hidden="1" customHeight="1" x14ac:dyDescent="0.25"/>
    <row r="377" ht="15" hidden="1" customHeight="1" x14ac:dyDescent="0.25"/>
    <row r="378" ht="15" hidden="1" customHeight="1" x14ac:dyDescent="0.25"/>
    <row r="379" ht="15" hidden="1" customHeight="1" x14ac:dyDescent="0.25"/>
    <row r="380" ht="15" hidden="1" customHeight="1" x14ac:dyDescent="0.25"/>
    <row r="381" ht="15" hidden="1" customHeight="1" x14ac:dyDescent="0.25"/>
    <row r="382" ht="15" hidden="1" customHeight="1" x14ac:dyDescent="0.25"/>
    <row r="383" ht="15" hidden="1" customHeight="1" x14ac:dyDescent="0.25"/>
    <row r="384" ht="15" hidden="1" customHeight="1" x14ac:dyDescent="0.25"/>
    <row r="385" ht="15" hidden="1" customHeight="1" x14ac:dyDescent="0.25"/>
    <row r="386" ht="15" hidden="1" customHeight="1" x14ac:dyDescent="0.25"/>
    <row r="387" ht="15" hidden="1" customHeight="1" x14ac:dyDescent="0.25"/>
    <row r="388" ht="15" hidden="1" customHeight="1" x14ac:dyDescent="0.25"/>
    <row r="389" ht="15" hidden="1" customHeight="1" x14ac:dyDescent="0.25"/>
    <row r="390" ht="15" hidden="1" customHeight="1" x14ac:dyDescent="0.25"/>
    <row r="391" ht="15" hidden="1" customHeight="1" x14ac:dyDescent="0.25"/>
    <row r="392" ht="15" hidden="1" customHeight="1" x14ac:dyDescent="0.25"/>
    <row r="393" ht="15" hidden="1" customHeight="1" x14ac:dyDescent="0.25"/>
    <row r="394" ht="15" hidden="1" customHeight="1" x14ac:dyDescent="0.25"/>
    <row r="395" ht="15" hidden="1" customHeight="1" x14ac:dyDescent="0.25"/>
    <row r="396" ht="15" hidden="1" customHeight="1" x14ac:dyDescent="0.25"/>
    <row r="397" ht="15" hidden="1" customHeight="1" x14ac:dyDescent="0.25"/>
    <row r="398" ht="15" hidden="1" customHeight="1" x14ac:dyDescent="0.25"/>
    <row r="399" ht="15" hidden="1" customHeight="1" x14ac:dyDescent="0.25"/>
    <row r="400" ht="15" hidden="1" customHeight="1" x14ac:dyDescent="0.25"/>
    <row r="401" ht="15" hidden="1" customHeight="1" x14ac:dyDescent="0.25"/>
    <row r="402" ht="15" hidden="1" customHeight="1" x14ac:dyDescent="0.25"/>
    <row r="403" ht="15" hidden="1" customHeight="1" x14ac:dyDescent="0.25"/>
    <row r="404" ht="15" hidden="1" customHeight="1" x14ac:dyDescent="0.25"/>
    <row r="405" ht="15" hidden="1" customHeight="1" x14ac:dyDescent="0.25"/>
    <row r="406" ht="15" hidden="1" customHeight="1" x14ac:dyDescent="0.25"/>
    <row r="407" ht="15" hidden="1" customHeight="1" x14ac:dyDescent="0.25"/>
    <row r="408" ht="15" hidden="1" customHeight="1" x14ac:dyDescent="0.25"/>
    <row r="409" ht="15" hidden="1" customHeight="1" x14ac:dyDescent="0.25"/>
    <row r="410" ht="15" hidden="1" customHeight="1" x14ac:dyDescent="0.25"/>
    <row r="411" ht="15" hidden="1" customHeight="1" x14ac:dyDescent="0.25"/>
    <row r="412" ht="15" hidden="1" customHeight="1" x14ac:dyDescent="0.25"/>
    <row r="413" ht="15" hidden="1" customHeight="1" x14ac:dyDescent="0.25"/>
    <row r="414" ht="15" hidden="1" customHeight="1" x14ac:dyDescent="0.25"/>
    <row r="415" ht="15" hidden="1" customHeight="1" x14ac:dyDescent="0.25"/>
    <row r="416" ht="15" hidden="1" customHeight="1" x14ac:dyDescent="0.25"/>
    <row r="417" ht="15" hidden="1" customHeight="1" x14ac:dyDescent="0.25"/>
    <row r="418" ht="15" hidden="1" customHeight="1" x14ac:dyDescent="0.25"/>
    <row r="419" ht="15" hidden="1" customHeight="1" x14ac:dyDescent="0.25"/>
    <row r="420" ht="15" hidden="1" customHeight="1" x14ac:dyDescent="0.25"/>
    <row r="421" ht="15" hidden="1" customHeight="1" x14ac:dyDescent="0.25"/>
    <row r="422" ht="15" hidden="1" customHeight="1" x14ac:dyDescent="0.25"/>
    <row r="423" ht="15" hidden="1" customHeight="1" x14ac:dyDescent="0.25"/>
    <row r="424" ht="15" hidden="1" customHeight="1" x14ac:dyDescent="0.25"/>
    <row r="425" ht="15" hidden="1" customHeight="1" x14ac:dyDescent="0.25"/>
    <row r="426" ht="15" hidden="1" customHeight="1" x14ac:dyDescent="0.25"/>
    <row r="427" ht="15" hidden="1" customHeight="1" x14ac:dyDescent="0.25"/>
    <row r="428" ht="15" hidden="1" customHeight="1" x14ac:dyDescent="0.25"/>
    <row r="429" ht="15" hidden="1" customHeight="1" x14ac:dyDescent="0.25"/>
    <row r="430" ht="15" hidden="1" customHeight="1" x14ac:dyDescent="0.25"/>
    <row r="431" ht="15" hidden="1" customHeight="1" x14ac:dyDescent="0.25"/>
    <row r="432" ht="15" hidden="1" customHeight="1" x14ac:dyDescent="0.25"/>
    <row r="433" ht="15" hidden="1" customHeight="1" x14ac:dyDescent="0.25"/>
    <row r="434" ht="15" hidden="1" customHeight="1" x14ac:dyDescent="0.25"/>
    <row r="435" ht="15" hidden="1" customHeight="1" x14ac:dyDescent="0.25"/>
    <row r="436" ht="15" hidden="1" customHeight="1" x14ac:dyDescent="0.25"/>
    <row r="437" ht="15" hidden="1" customHeight="1" x14ac:dyDescent="0.25"/>
    <row r="438" ht="15" hidden="1" customHeight="1" x14ac:dyDescent="0.25"/>
    <row r="439" ht="15" hidden="1" customHeight="1" x14ac:dyDescent="0.25"/>
    <row r="440" ht="15" hidden="1" customHeight="1" x14ac:dyDescent="0.25"/>
    <row r="441" ht="15" hidden="1" customHeight="1" x14ac:dyDescent="0.25"/>
    <row r="442" ht="15" hidden="1" customHeight="1" x14ac:dyDescent="0.25"/>
    <row r="443" ht="15" hidden="1" customHeight="1" x14ac:dyDescent="0.25"/>
    <row r="444" ht="15" hidden="1" customHeight="1" x14ac:dyDescent="0.25"/>
    <row r="445" ht="15" hidden="1" customHeight="1" x14ac:dyDescent="0.25"/>
    <row r="446" ht="15" hidden="1" customHeight="1" x14ac:dyDescent="0.25"/>
    <row r="447" ht="15" hidden="1" customHeight="1" x14ac:dyDescent="0.25"/>
    <row r="448" ht="15" hidden="1" customHeight="1" x14ac:dyDescent="0.25"/>
    <row r="449" ht="15" hidden="1" customHeight="1" x14ac:dyDescent="0.25"/>
    <row r="450" ht="15" hidden="1" customHeight="1" x14ac:dyDescent="0.25"/>
    <row r="451" ht="15" hidden="1" customHeight="1" x14ac:dyDescent="0.25"/>
    <row r="452" ht="15" hidden="1" customHeight="1" x14ac:dyDescent="0.25"/>
    <row r="453" ht="15" hidden="1" customHeight="1" x14ac:dyDescent="0.25"/>
    <row r="454" ht="15" hidden="1" customHeight="1" x14ac:dyDescent="0.25"/>
    <row r="455" ht="15" hidden="1" customHeight="1" x14ac:dyDescent="0.25"/>
    <row r="456" ht="15" hidden="1" customHeight="1" x14ac:dyDescent="0.25"/>
    <row r="457" ht="15" hidden="1" customHeight="1" x14ac:dyDescent="0.25"/>
    <row r="458" ht="15" hidden="1" customHeight="1" x14ac:dyDescent="0.25"/>
    <row r="459" ht="15" hidden="1" customHeight="1" x14ac:dyDescent="0.25"/>
    <row r="460" ht="15" hidden="1" customHeight="1" x14ac:dyDescent="0.25"/>
    <row r="461" ht="15" hidden="1" customHeight="1" x14ac:dyDescent="0.25"/>
    <row r="462" ht="15" hidden="1" customHeight="1" x14ac:dyDescent="0.25"/>
    <row r="463" ht="15" hidden="1" customHeight="1" x14ac:dyDescent="0.25"/>
    <row r="464" ht="15" hidden="1" customHeight="1" x14ac:dyDescent="0.25"/>
    <row r="465" ht="15" hidden="1" customHeight="1" x14ac:dyDescent="0.25"/>
    <row r="466" ht="15" hidden="1" customHeight="1" x14ac:dyDescent="0.25"/>
    <row r="467" ht="15" hidden="1" customHeight="1" x14ac:dyDescent="0.25"/>
    <row r="468" ht="15" hidden="1" customHeight="1" x14ac:dyDescent="0.25"/>
    <row r="469" ht="15" hidden="1" customHeight="1" x14ac:dyDescent="0.25"/>
    <row r="470" ht="15" hidden="1" customHeight="1" x14ac:dyDescent="0.25"/>
    <row r="471" ht="15" hidden="1" customHeight="1" x14ac:dyDescent="0.25"/>
    <row r="472" ht="15" hidden="1" customHeight="1" x14ac:dyDescent="0.25"/>
    <row r="473" ht="15" hidden="1" customHeight="1" x14ac:dyDescent="0.25"/>
    <row r="474" ht="15" hidden="1" customHeight="1" x14ac:dyDescent="0.25"/>
    <row r="475" ht="15" hidden="1" customHeight="1" x14ac:dyDescent="0.25"/>
    <row r="476" ht="15" hidden="1" customHeight="1" x14ac:dyDescent="0.25"/>
    <row r="477" ht="15" hidden="1" customHeight="1" x14ac:dyDescent="0.25"/>
    <row r="478" ht="15" hidden="1" customHeight="1" x14ac:dyDescent="0.25"/>
    <row r="479" ht="15" hidden="1" customHeight="1" x14ac:dyDescent="0.25"/>
    <row r="480" ht="15" hidden="1" customHeight="1" x14ac:dyDescent="0.25"/>
    <row r="481" ht="15" hidden="1" customHeight="1" x14ac:dyDescent="0.25"/>
    <row r="482" ht="15" hidden="1" customHeight="1" x14ac:dyDescent="0.25"/>
    <row r="483" ht="15" hidden="1" customHeight="1" x14ac:dyDescent="0.25"/>
    <row r="484" ht="15" hidden="1" customHeight="1" x14ac:dyDescent="0.25"/>
    <row r="485" ht="15" hidden="1" customHeight="1" x14ac:dyDescent="0.25"/>
    <row r="486" ht="15" hidden="1" customHeight="1" x14ac:dyDescent="0.25"/>
    <row r="487" ht="15" hidden="1" customHeight="1" x14ac:dyDescent="0.25"/>
    <row r="488" ht="15" hidden="1" customHeight="1" x14ac:dyDescent="0.25"/>
    <row r="489" ht="15" hidden="1" customHeight="1" x14ac:dyDescent="0.25"/>
    <row r="490" ht="15" hidden="1" customHeight="1" x14ac:dyDescent="0.25"/>
    <row r="491" ht="15" hidden="1" customHeight="1" x14ac:dyDescent="0.25"/>
    <row r="492" ht="15" hidden="1" customHeight="1" x14ac:dyDescent="0.25"/>
    <row r="493" ht="15" hidden="1" customHeight="1" x14ac:dyDescent="0.25"/>
    <row r="494" ht="15" hidden="1" customHeight="1" x14ac:dyDescent="0.25"/>
    <row r="495" ht="15" hidden="1" customHeight="1" x14ac:dyDescent="0.25"/>
    <row r="496" ht="15" hidden="1" customHeight="1" x14ac:dyDescent="0.25"/>
    <row r="497" ht="15" hidden="1" customHeight="1" x14ac:dyDescent="0.25"/>
    <row r="498" ht="15" hidden="1" customHeight="1" x14ac:dyDescent="0.25"/>
  </sheetData>
  <sheetProtection password="8610" sheet="1" objects="1" scenarios="1"/>
  <pageMargins left="0.70866141732283472" right="0.70866141732283472" top="0.74803149606299213" bottom="0.74803149606299213" header="0.31496062992125984" footer="0.31496062992125984"/>
  <pageSetup paperSize="9" scale="60" fitToHeight="0" orientation="landscape" r:id="rId1"/>
  <rowBreaks count="1" manualBreakCount="1">
    <brk id="51" max="17" man="1"/>
  </row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I189"/>
  <sheetViews>
    <sheetView showGridLines="0" zoomScale="80" zoomScaleNormal="80" workbookViewId="0"/>
  </sheetViews>
  <sheetFormatPr defaultColWidth="0" defaultRowHeight="15" zeroHeight="1" x14ac:dyDescent="0.25"/>
  <cols>
    <col min="1" max="1" width="3.7109375" style="2" customWidth="1"/>
    <col min="2" max="2" width="47.42578125" style="2" customWidth="1"/>
    <col min="3" max="3" width="12.42578125" style="2" customWidth="1"/>
    <col min="4" max="34" width="9.140625" style="2" customWidth="1"/>
    <col min="35" max="61" width="0" style="2" hidden="1" customWidth="1"/>
    <col min="62" max="16384" width="9.140625" style="2" hidden="1"/>
  </cols>
  <sheetData>
    <row r="1" spans="1:61" ht="21" x14ac:dyDescent="0.35">
      <c r="A1" s="1" t="s">
        <v>176</v>
      </c>
    </row>
    <row r="2" spans="1:61" ht="18.75" x14ac:dyDescent="0.3">
      <c r="A2" s="3" t="s">
        <v>32</v>
      </c>
    </row>
    <row r="3" spans="1:61" x14ac:dyDescent="0.25"/>
    <row r="4" spans="1:61" x14ac:dyDescent="0.25"/>
    <row r="5" spans="1:61" x14ac:dyDescent="0.25"/>
    <row r="6" spans="1:61" x14ac:dyDescent="0.25">
      <c r="B6" s="4" t="s">
        <v>22</v>
      </c>
      <c r="C6" s="5">
        <v>1</v>
      </c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7"/>
    </row>
    <row r="7" spans="1:61" x14ac:dyDescent="0.25">
      <c r="B7" s="8" t="s">
        <v>12</v>
      </c>
      <c r="C7" s="9" t="s">
        <v>27</v>
      </c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  <c r="AB7" s="10"/>
      <c r="AC7" s="10"/>
      <c r="AD7" s="10"/>
      <c r="AE7" s="10"/>
      <c r="AF7" s="10"/>
      <c r="AG7" s="11"/>
    </row>
    <row r="8" spans="1:61" x14ac:dyDescent="0.25">
      <c r="B8" s="8" t="s">
        <v>21</v>
      </c>
      <c r="C8" s="12">
        <v>1</v>
      </c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/>
      <c r="AG8" s="11"/>
    </row>
    <row r="9" spans="1:61" x14ac:dyDescent="0.25">
      <c r="B9" s="8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10"/>
      <c r="AF9" s="10"/>
      <c r="AG9" s="11"/>
    </row>
    <row r="10" spans="1:61" x14ac:dyDescent="0.25">
      <c r="B10" s="8"/>
      <c r="C10" s="5">
        <v>0</v>
      </c>
      <c r="D10" s="5">
        <v>1</v>
      </c>
      <c r="E10" s="5">
        <f>+D10+1</f>
        <v>2</v>
      </c>
      <c r="F10" s="5">
        <f t="shared" ref="F10:AG10" si="0">+E10+1</f>
        <v>3</v>
      </c>
      <c r="G10" s="5">
        <f t="shared" si="0"/>
        <v>4</v>
      </c>
      <c r="H10" s="5">
        <f t="shared" si="0"/>
        <v>5</v>
      </c>
      <c r="I10" s="5">
        <f t="shared" si="0"/>
        <v>6</v>
      </c>
      <c r="J10" s="5">
        <f t="shared" si="0"/>
        <v>7</v>
      </c>
      <c r="K10" s="5">
        <f t="shared" si="0"/>
        <v>8</v>
      </c>
      <c r="L10" s="5">
        <f t="shared" si="0"/>
        <v>9</v>
      </c>
      <c r="M10" s="5">
        <f t="shared" si="0"/>
        <v>10</v>
      </c>
      <c r="N10" s="5">
        <f t="shared" si="0"/>
        <v>11</v>
      </c>
      <c r="O10" s="5">
        <f t="shared" si="0"/>
        <v>12</v>
      </c>
      <c r="P10" s="5">
        <f t="shared" si="0"/>
        <v>13</v>
      </c>
      <c r="Q10" s="5">
        <f t="shared" si="0"/>
        <v>14</v>
      </c>
      <c r="R10" s="5">
        <f t="shared" si="0"/>
        <v>15</v>
      </c>
      <c r="S10" s="5">
        <f t="shared" si="0"/>
        <v>16</v>
      </c>
      <c r="T10" s="5">
        <f t="shared" si="0"/>
        <v>17</v>
      </c>
      <c r="U10" s="5">
        <f t="shared" si="0"/>
        <v>18</v>
      </c>
      <c r="V10" s="5">
        <f t="shared" si="0"/>
        <v>19</v>
      </c>
      <c r="W10" s="5">
        <f t="shared" si="0"/>
        <v>20</v>
      </c>
      <c r="X10" s="5">
        <f t="shared" si="0"/>
        <v>21</v>
      </c>
      <c r="Y10" s="5">
        <f t="shared" si="0"/>
        <v>22</v>
      </c>
      <c r="Z10" s="5">
        <f t="shared" si="0"/>
        <v>23</v>
      </c>
      <c r="AA10" s="5">
        <f t="shared" si="0"/>
        <v>24</v>
      </c>
      <c r="AB10" s="5">
        <f t="shared" si="0"/>
        <v>25</v>
      </c>
      <c r="AC10" s="5">
        <f t="shared" si="0"/>
        <v>26</v>
      </c>
      <c r="AD10" s="5">
        <f t="shared" si="0"/>
        <v>27</v>
      </c>
      <c r="AE10" s="5">
        <f t="shared" si="0"/>
        <v>28</v>
      </c>
      <c r="AF10" s="5">
        <f t="shared" si="0"/>
        <v>29</v>
      </c>
      <c r="AG10" s="5">
        <f t="shared" si="0"/>
        <v>30</v>
      </c>
      <c r="AH10" s="13"/>
      <c r="AI10" s="13"/>
      <c r="AJ10" s="13"/>
      <c r="AK10" s="13"/>
      <c r="AL10" s="13"/>
      <c r="AM10" s="13"/>
      <c r="AN10" s="13"/>
      <c r="AO10" s="13"/>
      <c r="AP10" s="13"/>
      <c r="AQ10" s="13"/>
      <c r="AR10" s="13"/>
      <c r="AS10" s="13"/>
      <c r="AT10" s="13"/>
      <c r="AU10" s="13"/>
      <c r="AV10" s="13"/>
      <c r="AW10" s="13"/>
      <c r="AX10" s="13"/>
      <c r="AY10" s="13"/>
      <c r="AZ10" s="13"/>
      <c r="BA10" s="13"/>
      <c r="BB10" s="13"/>
      <c r="BC10" s="13"/>
      <c r="BD10" s="13"/>
      <c r="BE10" s="13"/>
      <c r="BF10" s="13"/>
      <c r="BG10" s="13"/>
      <c r="BH10" s="13"/>
      <c r="BI10" s="13"/>
    </row>
    <row r="11" spans="1:61" x14ac:dyDescent="0.25">
      <c r="B11" s="8" t="s">
        <v>7</v>
      </c>
      <c r="C11" s="10"/>
      <c r="D11" s="14">
        <v>-0.3</v>
      </c>
      <c r="E11" s="14">
        <v>-0.4</v>
      </c>
      <c r="F11" s="14">
        <v>-0.3</v>
      </c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4"/>
      <c r="AA11" s="14"/>
      <c r="AB11" s="14"/>
      <c r="AC11" s="14"/>
      <c r="AD11" s="14"/>
      <c r="AE11" s="14"/>
      <c r="AF11" s="14"/>
      <c r="AG11" s="15"/>
    </row>
    <row r="12" spans="1:61" x14ac:dyDescent="0.25">
      <c r="B12" s="8" t="s">
        <v>8</v>
      </c>
      <c r="C12" s="10"/>
      <c r="D12" s="14"/>
      <c r="E12" s="14"/>
      <c r="F12" s="14"/>
      <c r="G12" s="14">
        <v>0</v>
      </c>
      <c r="H12" s="14">
        <v>0</v>
      </c>
      <c r="I12" s="14">
        <v>0</v>
      </c>
      <c r="J12" s="14">
        <v>1.8181818181818181E-2</v>
      </c>
      <c r="K12" s="14">
        <v>1.8181818181818181E-2</v>
      </c>
      <c r="L12" s="14">
        <v>1.8181818181818181E-2</v>
      </c>
      <c r="M12" s="14">
        <v>9.0909090909090912E-2</v>
      </c>
      <c r="N12" s="14">
        <v>9.0909090909090912E-2</v>
      </c>
      <c r="O12" s="14">
        <v>9.0909090909090912E-2</v>
      </c>
      <c r="P12" s="14">
        <v>9.0909090909090912E-2</v>
      </c>
      <c r="Q12" s="14">
        <v>9.0909090909090912E-2</v>
      </c>
      <c r="R12" s="14">
        <v>0.27272727272727271</v>
      </c>
      <c r="S12" s="14">
        <v>0.27272727272727271</v>
      </c>
      <c r="T12" s="14">
        <v>0.36363636363636365</v>
      </c>
      <c r="U12" s="14">
        <v>0.36363636363636365</v>
      </c>
      <c r="V12" s="14">
        <v>0.54545454545454541</v>
      </c>
      <c r="W12" s="14">
        <v>0.54545454545454541</v>
      </c>
      <c r="X12" s="14">
        <v>0.54545454545454541</v>
      </c>
      <c r="Y12" s="14">
        <v>0.54545454545454541</v>
      </c>
      <c r="Z12" s="14">
        <v>0.54545454545454541</v>
      </c>
      <c r="AA12" s="14">
        <v>0.54545454545454541</v>
      </c>
      <c r="AB12" s="14">
        <v>0.54545454545454541</v>
      </c>
      <c r="AC12" s="14">
        <v>0.54545454545454541</v>
      </c>
      <c r="AD12" s="14">
        <v>0.90909090909090906</v>
      </c>
      <c r="AE12" s="14">
        <v>1.0909090909090908</v>
      </c>
      <c r="AF12" s="14">
        <v>1.2727272727272725</v>
      </c>
      <c r="AG12" s="15">
        <v>1.4545454545454546</v>
      </c>
    </row>
    <row r="13" spans="1:61" x14ac:dyDescent="0.25">
      <c r="B13" s="8" t="s">
        <v>9</v>
      </c>
      <c r="C13" s="10"/>
      <c r="D13" s="14">
        <f>+SUM(D11:D12)</f>
        <v>-0.3</v>
      </c>
      <c r="E13" s="14">
        <f t="shared" ref="E13:AG13" si="1">+SUM(E11:E12)</f>
        <v>-0.4</v>
      </c>
      <c r="F13" s="14">
        <f t="shared" si="1"/>
        <v>-0.3</v>
      </c>
      <c r="G13" s="14">
        <f t="shared" si="1"/>
        <v>0</v>
      </c>
      <c r="H13" s="14">
        <f t="shared" si="1"/>
        <v>0</v>
      </c>
      <c r="I13" s="14">
        <f t="shared" si="1"/>
        <v>0</v>
      </c>
      <c r="J13" s="14">
        <f t="shared" si="1"/>
        <v>1.8181818181818181E-2</v>
      </c>
      <c r="K13" s="14">
        <f t="shared" si="1"/>
        <v>1.8181818181818181E-2</v>
      </c>
      <c r="L13" s="14">
        <f t="shared" si="1"/>
        <v>1.8181818181818181E-2</v>
      </c>
      <c r="M13" s="14">
        <f t="shared" si="1"/>
        <v>9.0909090909090912E-2</v>
      </c>
      <c r="N13" s="14">
        <f t="shared" si="1"/>
        <v>9.0909090909090912E-2</v>
      </c>
      <c r="O13" s="14">
        <f t="shared" si="1"/>
        <v>9.0909090909090912E-2</v>
      </c>
      <c r="P13" s="14">
        <f t="shared" si="1"/>
        <v>9.0909090909090912E-2</v>
      </c>
      <c r="Q13" s="14">
        <f t="shared" si="1"/>
        <v>9.0909090909090912E-2</v>
      </c>
      <c r="R13" s="14">
        <f t="shared" si="1"/>
        <v>0.27272727272727271</v>
      </c>
      <c r="S13" s="14">
        <f t="shared" si="1"/>
        <v>0.27272727272727271</v>
      </c>
      <c r="T13" s="14">
        <f t="shared" si="1"/>
        <v>0.36363636363636365</v>
      </c>
      <c r="U13" s="14">
        <f t="shared" si="1"/>
        <v>0.36363636363636365</v>
      </c>
      <c r="V13" s="14">
        <f t="shared" si="1"/>
        <v>0.54545454545454541</v>
      </c>
      <c r="W13" s="14">
        <f t="shared" si="1"/>
        <v>0.54545454545454541</v>
      </c>
      <c r="X13" s="14">
        <f t="shared" si="1"/>
        <v>0.54545454545454541</v>
      </c>
      <c r="Y13" s="14">
        <f t="shared" si="1"/>
        <v>0.54545454545454541</v>
      </c>
      <c r="Z13" s="14">
        <f t="shared" si="1"/>
        <v>0.54545454545454541</v>
      </c>
      <c r="AA13" s="14">
        <f t="shared" si="1"/>
        <v>0.54545454545454541</v>
      </c>
      <c r="AB13" s="14">
        <f t="shared" si="1"/>
        <v>0.54545454545454541</v>
      </c>
      <c r="AC13" s="14">
        <f t="shared" si="1"/>
        <v>0.54545454545454541</v>
      </c>
      <c r="AD13" s="14">
        <f t="shared" si="1"/>
        <v>0.90909090909090906</v>
      </c>
      <c r="AE13" s="14">
        <f t="shared" si="1"/>
        <v>1.0909090909090908</v>
      </c>
      <c r="AF13" s="14">
        <f t="shared" si="1"/>
        <v>1.2727272727272725</v>
      </c>
      <c r="AG13" s="15">
        <f t="shared" si="1"/>
        <v>1.4545454545454546</v>
      </c>
    </row>
    <row r="14" spans="1:61" s="10" customFormat="1" x14ac:dyDescent="0.25">
      <c r="B14" s="16" t="s">
        <v>10</v>
      </c>
      <c r="C14" s="17">
        <f>+IRR(D13:AG13)</f>
        <v>0.12522222941825967</v>
      </c>
      <c r="AG14" s="11"/>
    </row>
    <row r="15" spans="1:61" s="10" customFormat="1" x14ac:dyDescent="0.25">
      <c r="B15" s="8"/>
      <c r="C15" s="18"/>
      <c r="AG15" s="11"/>
    </row>
    <row r="16" spans="1:61" s="10" customFormat="1" x14ac:dyDescent="0.25">
      <c r="B16" s="16" t="s">
        <v>24</v>
      </c>
      <c r="C16" s="18"/>
      <c r="AG16" s="11"/>
    </row>
    <row r="17" spans="2:61" s="10" customFormat="1" x14ac:dyDescent="0.25">
      <c r="B17" s="19" t="s">
        <v>25</v>
      </c>
      <c r="C17" s="20">
        <f>+C14</f>
        <v>0.12522222941825967</v>
      </c>
      <c r="D17" s="21" t="s">
        <v>29</v>
      </c>
      <c r="AG17" s="11"/>
    </row>
    <row r="18" spans="2:61" s="10" customFormat="1" x14ac:dyDescent="0.25">
      <c r="B18" s="19" t="s">
        <v>35</v>
      </c>
      <c r="C18" s="20">
        <f>+C17-0.01</f>
        <v>0.11522222941825967</v>
      </c>
      <c r="D18" s="21" t="s">
        <v>30</v>
      </c>
      <c r="AG18" s="11"/>
    </row>
    <row r="19" spans="2:61" s="10" customFormat="1" x14ac:dyDescent="0.25">
      <c r="B19" s="19" t="s">
        <v>36</v>
      </c>
      <c r="C19" s="20">
        <f>+C18-0.01</f>
        <v>0.10522222941825968</v>
      </c>
      <c r="D19" s="21" t="s">
        <v>31</v>
      </c>
      <c r="AG19" s="11"/>
    </row>
    <row r="20" spans="2:61" s="10" customFormat="1" x14ac:dyDescent="0.25">
      <c r="B20" s="19" t="s">
        <v>26</v>
      </c>
      <c r="C20" s="10">
        <v>1</v>
      </c>
      <c r="D20" s="10">
        <v>1</v>
      </c>
      <c r="E20" s="10">
        <v>1</v>
      </c>
      <c r="F20" s="10">
        <v>1</v>
      </c>
      <c r="G20" s="22">
        <v>1</v>
      </c>
      <c r="H20" s="22">
        <v>2</v>
      </c>
      <c r="I20" s="22">
        <v>2</v>
      </c>
      <c r="J20" s="22">
        <v>2</v>
      </c>
      <c r="K20" s="22">
        <v>2</v>
      </c>
      <c r="L20" s="22">
        <v>3</v>
      </c>
      <c r="M20" s="22">
        <v>3</v>
      </c>
      <c r="N20" s="22">
        <v>3</v>
      </c>
      <c r="O20" s="22">
        <v>3</v>
      </c>
      <c r="P20" s="22">
        <v>3</v>
      </c>
      <c r="Q20" s="22">
        <v>3</v>
      </c>
      <c r="R20" s="22">
        <v>3</v>
      </c>
      <c r="S20" s="22">
        <v>3</v>
      </c>
      <c r="T20" s="22">
        <v>3</v>
      </c>
      <c r="U20" s="22">
        <v>3</v>
      </c>
      <c r="V20" s="22">
        <v>3</v>
      </c>
      <c r="W20" s="22">
        <v>3</v>
      </c>
      <c r="X20" s="22">
        <v>3</v>
      </c>
      <c r="Y20" s="22">
        <v>3</v>
      </c>
      <c r="Z20" s="22">
        <v>3</v>
      </c>
      <c r="AA20" s="22">
        <v>3</v>
      </c>
      <c r="AB20" s="22">
        <v>3</v>
      </c>
      <c r="AC20" s="22">
        <v>3</v>
      </c>
      <c r="AD20" s="22">
        <v>3</v>
      </c>
      <c r="AE20" s="22">
        <v>3</v>
      </c>
      <c r="AF20" s="22">
        <v>3</v>
      </c>
      <c r="AG20" s="23"/>
    </row>
    <row r="21" spans="2:61" s="10" customFormat="1" x14ac:dyDescent="0.25">
      <c r="B21" s="24" t="s">
        <v>23</v>
      </c>
      <c r="C21" s="25">
        <f>+NPV(IF(C20=1,$C17,IF(C20=2,$C18,$C19)),D13:$AG13)</f>
        <v>3.9744301206885107E-14</v>
      </c>
      <c r="D21" s="25">
        <f>+NPV(IF(D20=1,$C17,IF(D20=2,$C18,$C19)),E13:$AG13)</f>
        <v>0.30000000000004468</v>
      </c>
      <c r="E21" s="25">
        <f>+NPV(IF(E20=1,$C17,IF(E20=2,$C18,$C19)),F13:$AG13)</f>
        <v>0.73756666882552813</v>
      </c>
      <c r="F21" s="25">
        <f>+NPV(IF(F20=1,$C17,IF(F20=2,$C18,$C19)),G13:$AG13)</f>
        <v>1.1299264114404601</v>
      </c>
      <c r="G21" s="25">
        <f>+NPV(IF(G20=1,$C17,IF(G20=2,$C18,$C19)),H13:$AG13)</f>
        <v>1.271418315759608</v>
      </c>
      <c r="H21" s="25">
        <f>+NPV(IF(H20=1,$C17,IF(H20=2,$C18,$C19)),I13:$AG13)</f>
        <v>1.641081565450546</v>
      </c>
      <c r="I21" s="25">
        <f>+NPV(IF(I20=1,$C17,IF(I20=2,$C18,$C19)),J13:$AG13)</f>
        <v>1.8301706420789652</v>
      </c>
      <c r="J21" s="25">
        <f>+NPV(IF(J20=1,$C17,IF(J20=2,$C18,$C19)),K13:$AG13)</f>
        <v>2.0228651654933332</v>
      </c>
      <c r="K21" s="25">
        <f>+NPV(IF(K20=1,$C17,IF(K20=2,$C18,$C19)),L13:$AG13)</f>
        <v>2.2377623814921939</v>
      </c>
      <c r="L21" s="25">
        <f>+NPV(IF(L20=1,$C17,IF(L20=2,$C18,$C19)),M13:$AG13)</f>
        <v>2.759857403797954</v>
      </c>
      <c r="M21" s="25">
        <f>+NPV(IF(M20=1,$C17,IF(M20=2,$C18,$C19)),N13:$AG13)</f>
        <v>2.9593466617929738</v>
      </c>
      <c r="N21" s="25">
        <f>+NPV(IF(N20=1,$C17,IF(N20=2,$C18,$C19)),O13:$AG13)</f>
        <v>3.1798266242592241</v>
      </c>
      <c r="O21" s="25">
        <f>+NPV(IF(O20=1,$C17,IF(O20=2,$C18,$C19)),P13:$AG13)</f>
        <v>3.423505979918227</v>
      </c>
      <c r="P21" s="25">
        <f>+NPV(IF(P20=1,$C17,IF(P20=2,$C18,$C19)),Q13:$AG13)</f>
        <v>3.692825820642875</v>
      </c>
      <c r="Q21" s="25">
        <f>+NPV(IF(Q20=1,$C17,IF(Q20=2,$C18,$C19)),R13:$AG13)</f>
        <v>3.9904840954351424</v>
      </c>
      <c r="R21" s="25">
        <f>+NPV(IF(R20=1,$C17,IF(R20=2,$C18,$C19)),S13:$AG13)</f>
        <v>4.1376444556876635</v>
      </c>
      <c r="S21" s="25">
        <f>+NPV(IF(S20=1,$C17,IF(S20=2,$C18,$C19)),T13:$AG13)</f>
        <v>4.3002893571279479</v>
      </c>
      <c r="T21" s="25">
        <f>+NPV(IF(T20=1,$C17,IF(T20=2,$C18,$C19)),U13:$AG13)</f>
        <v>4.3891390267922006</v>
      </c>
      <c r="U21" s="25">
        <f>+NPV(IF(U20=1,$C17,IF(U20=2,$C18,$C19)),V13:$AG13)</f>
        <v>4.4873376567816035</v>
      </c>
      <c r="V21" s="25">
        <f>+NPV(IF(V20=1,$C17,IF(V20=2,$C18,$C19)),W13:$AG13)</f>
        <v>4.4140507837261271</v>
      </c>
      <c r="W21" s="25">
        <f>+NPV(IF(W20=1,$C17,IF(W20=2,$C18,$C19)),X13:$AG13)</f>
        <v>4.333052502500661</v>
      </c>
      <c r="X21" s="25">
        <f>+NPV(IF(X20=1,$C17,IF(X20=2,$C18,$C19)),Y13:$AG13)</f>
        <v>4.2435314015456047</v>
      </c>
      <c r="Y21" s="25">
        <f>+NPV(IF(Y20=1,$C17,IF(Y20=2,$C18,$C19)),Z13:$AG13)</f>
        <v>4.1445906907680801</v>
      </c>
      <c r="Z21" s="25">
        <f>+NPV(IF(Z20=1,$C17,IF(Z20=2,$C18,$C19)),AA13:$AG13)</f>
        <v>4.0352392178223164</v>
      </c>
      <c r="AA21" s="25">
        <f>+NPV(IF(AA20=1,$C17,IF(AA20=2,$C18,$C19)),AB13:$AG13)</f>
        <v>3.9143815391030299</v>
      </c>
      <c r="AB21" s="25">
        <f>+NPV(IF(AB20=1,$C17,IF(AB20=2,$C18,$C19)),AC13:$AG13)</f>
        <v>3.7808069459865838</v>
      </c>
      <c r="AC21" s="25">
        <f>+NPV(IF(AC20=1,$C17,IF(AC20=2,$C18,$C19)),AD13:$AG13)</f>
        <v>3.6331773363887883</v>
      </c>
      <c r="AD21" s="25">
        <f>+NPV(IF(AD20=1,$C17,IF(AD20=2,$C18,$C19)),AE13:$AG13)</f>
        <v>3.106377446504601</v>
      </c>
      <c r="AE21" s="25">
        <f>+NPV(IF(AE20=1,$C17,IF(AE20=2,$C18,$C19)),AF13:$AG13)</f>
        <v>2.3423283159313253</v>
      </c>
      <c r="AF21" s="25">
        <f>+NPV(IF(AF20=1,$C17,IF(AF20=2,$C18,$C19)),AG13:$AG13)</f>
        <v>1.3160660506358648</v>
      </c>
      <c r="AG21" s="26"/>
    </row>
    <row r="22" spans="2:61" x14ac:dyDescent="0.25">
      <c r="F22" s="27"/>
      <c r="G22" s="28"/>
      <c r="H22" s="28"/>
      <c r="I22" s="28"/>
      <c r="J22" s="28"/>
      <c r="K22" s="28"/>
      <c r="L22" s="28"/>
      <c r="M22" s="28"/>
      <c r="N22" s="28"/>
      <c r="O22" s="28"/>
      <c r="P22" s="28"/>
      <c r="Q22" s="28"/>
      <c r="R22" s="28"/>
      <c r="S22" s="28"/>
      <c r="T22" s="28"/>
      <c r="U22" s="28"/>
      <c r="V22" s="28"/>
      <c r="W22" s="28"/>
      <c r="X22" s="28"/>
      <c r="Y22" s="28"/>
      <c r="Z22" s="28"/>
      <c r="AA22" s="28"/>
      <c r="AB22" s="28"/>
      <c r="AC22" s="28"/>
      <c r="AD22" s="28"/>
      <c r="AE22" s="28"/>
      <c r="AF22" s="28"/>
      <c r="AG22" s="28"/>
    </row>
    <row r="23" spans="2:61" x14ac:dyDescent="0.25">
      <c r="B23" s="4" t="s">
        <v>22</v>
      </c>
      <c r="C23" s="5">
        <v>2</v>
      </c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7"/>
    </row>
    <row r="24" spans="2:61" x14ac:dyDescent="0.25">
      <c r="B24" s="8" t="s">
        <v>12</v>
      </c>
      <c r="C24" s="9" t="s">
        <v>27</v>
      </c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29"/>
      <c r="R24" s="14"/>
      <c r="S24" s="14"/>
      <c r="T24" s="14"/>
      <c r="U24" s="14"/>
      <c r="V24" s="14"/>
      <c r="W24" s="14"/>
      <c r="X24" s="14"/>
      <c r="Y24" s="14"/>
      <c r="Z24" s="14"/>
      <c r="AA24" s="14"/>
      <c r="AB24" s="14"/>
      <c r="AC24" s="14"/>
      <c r="AD24" s="14"/>
      <c r="AE24" s="14"/>
      <c r="AF24" s="14"/>
      <c r="AG24" s="11"/>
    </row>
    <row r="25" spans="2:61" x14ac:dyDescent="0.25">
      <c r="B25" s="8" t="s">
        <v>21</v>
      </c>
      <c r="C25" s="30">
        <v>2</v>
      </c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  <c r="AE25" s="10"/>
      <c r="AF25" s="10"/>
      <c r="AG25" s="11"/>
    </row>
    <row r="26" spans="2:61" x14ac:dyDescent="0.25">
      <c r="B26" s="8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0"/>
      <c r="AE26" s="10"/>
      <c r="AF26" s="10"/>
      <c r="AG26" s="11"/>
    </row>
    <row r="27" spans="2:61" x14ac:dyDescent="0.25">
      <c r="B27" s="8"/>
      <c r="C27" s="5">
        <v>0</v>
      </c>
      <c r="D27" s="5">
        <v>1</v>
      </c>
      <c r="E27" s="5">
        <f>+D27+1</f>
        <v>2</v>
      </c>
      <c r="F27" s="5">
        <f t="shared" ref="F27:AG27" si="2">+E27+1</f>
        <v>3</v>
      </c>
      <c r="G27" s="5">
        <f t="shared" si="2"/>
        <v>4</v>
      </c>
      <c r="H27" s="5">
        <f t="shared" si="2"/>
        <v>5</v>
      </c>
      <c r="I27" s="5">
        <f t="shared" si="2"/>
        <v>6</v>
      </c>
      <c r="J27" s="5">
        <f t="shared" si="2"/>
        <v>7</v>
      </c>
      <c r="K27" s="5">
        <f t="shared" si="2"/>
        <v>8</v>
      </c>
      <c r="L27" s="5">
        <f t="shared" si="2"/>
        <v>9</v>
      </c>
      <c r="M27" s="5">
        <f t="shared" si="2"/>
        <v>10</v>
      </c>
      <c r="N27" s="5">
        <f t="shared" si="2"/>
        <v>11</v>
      </c>
      <c r="O27" s="5">
        <f t="shared" si="2"/>
        <v>12</v>
      </c>
      <c r="P27" s="5">
        <f t="shared" si="2"/>
        <v>13</v>
      </c>
      <c r="Q27" s="5">
        <f t="shared" si="2"/>
        <v>14</v>
      </c>
      <c r="R27" s="5">
        <f t="shared" si="2"/>
        <v>15</v>
      </c>
      <c r="S27" s="5">
        <f t="shared" si="2"/>
        <v>16</v>
      </c>
      <c r="T27" s="5">
        <f t="shared" si="2"/>
        <v>17</v>
      </c>
      <c r="U27" s="5">
        <f t="shared" si="2"/>
        <v>18</v>
      </c>
      <c r="V27" s="5">
        <f t="shared" si="2"/>
        <v>19</v>
      </c>
      <c r="W27" s="5">
        <f t="shared" si="2"/>
        <v>20</v>
      </c>
      <c r="X27" s="5">
        <f t="shared" si="2"/>
        <v>21</v>
      </c>
      <c r="Y27" s="5">
        <f t="shared" si="2"/>
        <v>22</v>
      </c>
      <c r="Z27" s="5">
        <f t="shared" si="2"/>
        <v>23</v>
      </c>
      <c r="AA27" s="5">
        <f t="shared" si="2"/>
        <v>24</v>
      </c>
      <c r="AB27" s="5">
        <f t="shared" si="2"/>
        <v>25</v>
      </c>
      <c r="AC27" s="5">
        <f t="shared" si="2"/>
        <v>26</v>
      </c>
      <c r="AD27" s="5">
        <f t="shared" si="2"/>
        <v>27</v>
      </c>
      <c r="AE27" s="5">
        <f t="shared" si="2"/>
        <v>28</v>
      </c>
      <c r="AF27" s="5">
        <f t="shared" si="2"/>
        <v>29</v>
      </c>
      <c r="AG27" s="5">
        <f t="shared" si="2"/>
        <v>30</v>
      </c>
      <c r="AH27" s="13"/>
      <c r="AI27" s="13"/>
      <c r="AJ27" s="13"/>
      <c r="AK27" s="13"/>
      <c r="AL27" s="13"/>
      <c r="AM27" s="13"/>
      <c r="AN27" s="13"/>
      <c r="AO27" s="13"/>
      <c r="AP27" s="13"/>
      <c r="AQ27" s="13"/>
      <c r="AR27" s="13"/>
      <c r="AS27" s="13"/>
      <c r="AT27" s="13"/>
      <c r="AU27" s="13"/>
      <c r="AV27" s="13"/>
      <c r="AW27" s="13"/>
      <c r="AX27" s="13"/>
      <c r="AY27" s="13"/>
      <c r="AZ27" s="13"/>
      <c r="BA27" s="13"/>
      <c r="BB27" s="13"/>
      <c r="BC27" s="13"/>
      <c r="BD27" s="13"/>
      <c r="BE27" s="13"/>
      <c r="BF27" s="13"/>
      <c r="BG27" s="13"/>
      <c r="BH27" s="13"/>
      <c r="BI27" s="13"/>
    </row>
    <row r="28" spans="2:61" x14ac:dyDescent="0.25">
      <c r="B28" s="8" t="s">
        <v>7</v>
      </c>
      <c r="C28" s="10"/>
      <c r="D28" s="14">
        <v>-0.3</v>
      </c>
      <c r="E28" s="14">
        <v>-0.4</v>
      </c>
      <c r="F28" s="14">
        <v>-0.3</v>
      </c>
      <c r="G28" s="14"/>
      <c r="H28" s="14"/>
      <c r="I28" s="14"/>
      <c r="J28" s="14"/>
      <c r="K28" s="14"/>
      <c r="L28" s="14"/>
      <c r="M28" s="14"/>
      <c r="N28" s="14"/>
      <c r="O28" s="14"/>
      <c r="P28" s="14"/>
      <c r="Q28" s="14"/>
      <c r="R28" s="14"/>
      <c r="S28" s="14"/>
      <c r="T28" s="14"/>
      <c r="U28" s="14"/>
      <c r="V28" s="14"/>
      <c r="W28" s="14"/>
      <c r="X28" s="14"/>
      <c r="Y28" s="14"/>
      <c r="Z28" s="14"/>
      <c r="AA28" s="14"/>
      <c r="AB28" s="14"/>
      <c r="AC28" s="14"/>
      <c r="AD28" s="14"/>
      <c r="AE28" s="14"/>
      <c r="AF28" s="14"/>
      <c r="AG28" s="15"/>
    </row>
    <row r="29" spans="2:61" x14ac:dyDescent="0.25">
      <c r="B29" s="8" t="s">
        <v>8</v>
      </c>
      <c r="C29" s="10"/>
      <c r="D29" s="14"/>
      <c r="E29" s="14"/>
      <c r="F29" s="14"/>
      <c r="G29" s="14">
        <v>0</v>
      </c>
      <c r="H29" s="14">
        <v>0</v>
      </c>
      <c r="I29" s="14">
        <v>0</v>
      </c>
      <c r="J29" s="14">
        <v>2.2100113636363643E-2</v>
      </c>
      <c r="K29" s="14">
        <v>2.2100113636363643E-2</v>
      </c>
      <c r="L29" s="14">
        <v>2.2100113636363643E-2</v>
      </c>
      <c r="M29" s="14">
        <v>0.11050056818181819</v>
      </c>
      <c r="N29" s="14">
        <v>0.11050056818181819</v>
      </c>
      <c r="O29" s="14">
        <v>0.11050056818181819</v>
      </c>
      <c r="P29" s="14">
        <v>0.11050056818181819</v>
      </c>
      <c r="Q29" s="14">
        <v>0.11050056818181819</v>
      </c>
      <c r="R29" s="14">
        <v>0.33150170454545458</v>
      </c>
      <c r="S29" s="14">
        <v>0.33150170454545458</v>
      </c>
      <c r="T29" s="14">
        <v>0.44200227272727277</v>
      </c>
      <c r="U29" s="14">
        <v>0.44200227272727277</v>
      </c>
      <c r="V29" s="14">
        <v>0.66300340909090916</v>
      </c>
      <c r="W29" s="14">
        <v>0.66300340909090916</v>
      </c>
      <c r="X29" s="14">
        <v>0.66300340909090916</v>
      </c>
      <c r="Y29" s="14">
        <v>0.66300340909090916</v>
      </c>
      <c r="Z29" s="14">
        <v>0.66300340909090916</v>
      </c>
      <c r="AA29" s="14">
        <v>0.66300340909090916</v>
      </c>
      <c r="AB29" s="14">
        <v>0.66300340909090916</v>
      </c>
      <c r="AC29" s="14">
        <v>0.66300340909090916</v>
      </c>
      <c r="AD29" s="14">
        <v>1.1050056818181819</v>
      </c>
      <c r="AE29" s="14">
        <v>1.3260068181818183</v>
      </c>
      <c r="AF29" s="14">
        <v>1.5470079545454547</v>
      </c>
      <c r="AG29" s="15">
        <v>1.7680090909090911</v>
      </c>
    </row>
    <row r="30" spans="2:61" x14ac:dyDescent="0.25">
      <c r="B30" s="8" t="s">
        <v>9</v>
      </c>
      <c r="C30" s="10"/>
      <c r="D30" s="14">
        <f>+SUM(D28:D29)</f>
        <v>-0.3</v>
      </c>
      <c r="E30" s="14">
        <f t="shared" ref="E30:AG30" si="3">+SUM(E28:E29)</f>
        <v>-0.4</v>
      </c>
      <c r="F30" s="14">
        <f t="shared" si="3"/>
        <v>-0.3</v>
      </c>
      <c r="G30" s="14">
        <f t="shared" si="3"/>
        <v>0</v>
      </c>
      <c r="H30" s="14">
        <f t="shared" si="3"/>
        <v>0</v>
      </c>
      <c r="I30" s="14">
        <f t="shared" si="3"/>
        <v>0</v>
      </c>
      <c r="J30" s="14">
        <f t="shared" si="3"/>
        <v>2.2100113636363643E-2</v>
      </c>
      <c r="K30" s="14">
        <f t="shared" si="3"/>
        <v>2.2100113636363643E-2</v>
      </c>
      <c r="L30" s="14">
        <f t="shared" si="3"/>
        <v>2.2100113636363643E-2</v>
      </c>
      <c r="M30" s="14">
        <f t="shared" si="3"/>
        <v>0.11050056818181819</v>
      </c>
      <c r="N30" s="14">
        <f t="shared" si="3"/>
        <v>0.11050056818181819</v>
      </c>
      <c r="O30" s="14">
        <f t="shared" si="3"/>
        <v>0.11050056818181819</v>
      </c>
      <c r="P30" s="14">
        <f t="shared" si="3"/>
        <v>0.11050056818181819</v>
      </c>
      <c r="Q30" s="14">
        <f t="shared" si="3"/>
        <v>0.11050056818181819</v>
      </c>
      <c r="R30" s="14">
        <f t="shared" si="3"/>
        <v>0.33150170454545458</v>
      </c>
      <c r="S30" s="14">
        <f t="shared" si="3"/>
        <v>0.33150170454545458</v>
      </c>
      <c r="T30" s="14">
        <f t="shared" si="3"/>
        <v>0.44200227272727277</v>
      </c>
      <c r="U30" s="14">
        <f t="shared" si="3"/>
        <v>0.44200227272727277</v>
      </c>
      <c r="V30" s="14">
        <f t="shared" si="3"/>
        <v>0.66300340909090916</v>
      </c>
      <c r="W30" s="14">
        <f t="shared" si="3"/>
        <v>0.66300340909090916</v>
      </c>
      <c r="X30" s="14">
        <f t="shared" si="3"/>
        <v>0.66300340909090916</v>
      </c>
      <c r="Y30" s="14">
        <f t="shared" si="3"/>
        <v>0.66300340909090916</v>
      </c>
      <c r="Z30" s="14">
        <f t="shared" si="3"/>
        <v>0.66300340909090916</v>
      </c>
      <c r="AA30" s="14">
        <f t="shared" si="3"/>
        <v>0.66300340909090916</v>
      </c>
      <c r="AB30" s="14">
        <f t="shared" si="3"/>
        <v>0.66300340909090916</v>
      </c>
      <c r="AC30" s="14">
        <f t="shared" si="3"/>
        <v>0.66300340909090916</v>
      </c>
      <c r="AD30" s="14">
        <f t="shared" si="3"/>
        <v>1.1050056818181819</v>
      </c>
      <c r="AE30" s="14">
        <f t="shared" si="3"/>
        <v>1.3260068181818183</v>
      </c>
      <c r="AF30" s="14">
        <f t="shared" si="3"/>
        <v>1.5470079545454547</v>
      </c>
      <c r="AG30" s="15">
        <f t="shared" si="3"/>
        <v>1.7680090909090911</v>
      </c>
    </row>
    <row r="31" spans="2:61" s="10" customFormat="1" x14ac:dyDescent="0.25">
      <c r="B31" s="16" t="s">
        <v>10</v>
      </c>
      <c r="C31" s="17">
        <f>+IRR(D30:AG30)</f>
        <v>0.13742098005435466</v>
      </c>
      <c r="AG31" s="11"/>
    </row>
    <row r="32" spans="2:61" s="10" customFormat="1" x14ac:dyDescent="0.25">
      <c r="B32" s="8"/>
      <c r="C32" s="18"/>
      <c r="AG32" s="11"/>
    </row>
    <row r="33" spans="2:61" s="10" customFormat="1" x14ac:dyDescent="0.25">
      <c r="B33" s="16" t="s">
        <v>24</v>
      </c>
      <c r="C33" s="18"/>
      <c r="AG33" s="11"/>
    </row>
    <row r="34" spans="2:61" s="10" customFormat="1" x14ac:dyDescent="0.25">
      <c r="B34" s="19" t="s">
        <v>25</v>
      </c>
      <c r="C34" s="20">
        <f>+C31</f>
        <v>0.13742098005435466</v>
      </c>
      <c r="D34" s="21" t="s">
        <v>29</v>
      </c>
      <c r="AG34" s="11"/>
    </row>
    <row r="35" spans="2:61" s="10" customFormat="1" x14ac:dyDescent="0.25">
      <c r="B35" s="19" t="s">
        <v>35</v>
      </c>
      <c r="C35" s="20">
        <f>+C34-0.01</f>
        <v>0.12742098005435465</v>
      </c>
      <c r="D35" s="21" t="s">
        <v>30</v>
      </c>
      <c r="AG35" s="11"/>
    </row>
    <row r="36" spans="2:61" s="10" customFormat="1" x14ac:dyDescent="0.25">
      <c r="B36" s="19" t="s">
        <v>36</v>
      </c>
      <c r="C36" s="20">
        <f>+C35-0.01</f>
        <v>0.11742098005435465</v>
      </c>
      <c r="D36" s="21" t="s">
        <v>31</v>
      </c>
      <c r="AG36" s="11"/>
    </row>
    <row r="37" spans="2:61" s="10" customFormat="1" x14ac:dyDescent="0.25">
      <c r="B37" s="19" t="s">
        <v>26</v>
      </c>
      <c r="C37" s="10">
        <v>1</v>
      </c>
      <c r="D37" s="10">
        <v>1</v>
      </c>
      <c r="E37" s="10">
        <v>1</v>
      </c>
      <c r="F37" s="10">
        <v>1</v>
      </c>
      <c r="G37" s="22">
        <v>1</v>
      </c>
      <c r="H37" s="22">
        <v>2</v>
      </c>
      <c r="I37" s="22">
        <v>2</v>
      </c>
      <c r="J37" s="22">
        <v>2</v>
      </c>
      <c r="K37" s="22">
        <v>2</v>
      </c>
      <c r="L37" s="22">
        <v>3</v>
      </c>
      <c r="M37" s="22">
        <v>3</v>
      </c>
      <c r="N37" s="22">
        <v>3</v>
      </c>
      <c r="O37" s="22">
        <v>3</v>
      </c>
      <c r="P37" s="22">
        <v>3</v>
      </c>
      <c r="Q37" s="22">
        <v>3</v>
      </c>
      <c r="R37" s="22">
        <v>3</v>
      </c>
      <c r="S37" s="22">
        <v>3</v>
      </c>
      <c r="T37" s="22">
        <v>3</v>
      </c>
      <c r="U37" s="22">
        <v>3</v>
      </c>
      <c r="V37" s="22">
        <v>3</v>
      </c>
      <c r="W37" s="22">
        <v>3</v>
      </c>
      <c r="X37" s="22">
        <v>3</v>
      </c>
      <c r="Y37" s="22">
        <v>3</v>
      </c>
      <c r="Z37" s="22">
        <v>3</v>
      </c>
      <c r="AA37" s="22">
        <v>3</v>
      </c>
      <c r="AB37" s="22">
        <v>3</v>
      </c>
      <c r="AC37" s="22">
        <v>3</v>
      </c>
      <c r="AD37" s="22">
        <v>3</v>
      </c>
      <c r="AE37" s="22">
        <v>3</v>
      </c>
      <c r="AF37" s="22">
        <v>3</v>
      </c>
      <c r="AG37" s="23"/>
    </row>
    <row r="38" spans="2:61" s="10" customFormat="1" x14ac:dyDescent="0.25">
      <c r="B38" s="24" t="s">
        <v>23</v>
      </c>
      <c r="C38" s="25">
        <f>+NPV(IF(C37=1,$C34,IF(C37=2,$C35,$C36)),D30:$AG30)</f>
        <v>3.862631140117745E-11</v>
      </c>
      <c r="D38" s="25">
        <f>+NPV(IF(D37=1,$C34,IF(D37=2,$C35,$C36)),E30:$AG30)</f>
        <v>0.30000000004393418</v>
      </c>
      <c r="E38" s="25">
        <f>+NPV(IF(E37=1,$C34,IF(E37=2,$C35,$C36)),F30:$AG30)</f>
        <v>0.74122629406627816</v>
      </c>
      <c r="F38" s="25">
        <f>+NPV(IF(F37=1,$C34,IF(F37=2,$C35,$C36)),G30:$AG30)</f>
        <v>1.1430863378389235</v>
      </c>
      <c r="G38" s="25">
        <f>+NPV(IF(G37=1,$C34,IF(G37=2,$C35,$C36)),H30:$AG30)</f>
        <v>1.3001703826714914</v>
      </c>
      <c r="H38" s="25">
        <f>+NPV(IF(H37=1,$C34,IF(H37=2,$C35,$C36)),I30:$AG30)</f>
        <v>1.6881562852012568</v>
      </c>
      <c r="I38" s="25">
        <f>+NPV(IF(I37=1,$C34,IF(I37=2,$C35,$C36)),J30:$AG30)</f>
        <v>1.9032628135465195</v>
      </c>
      <c r="J38" s="25">
        <f>+NPV(IF(J37=1,$C34,IF(J37=2,$C35,$C36)),K30:$AG30)</f>
        <v>2.1236783129132619</v>
      </c>
      <c r="K38" s="25">
        <f>+NPV(IF(K37=1,$C34,IF(K37=2,$C35,$C36)),L30:$AG30)</f>
        <v>2.3721793712284844</v>
      </c>
      <c r="L38" s="25">
        <f>+NPV(IF(L37=1,$C34,IF(L37=2,$C35,$C36)),M30:$AG30)</f>
        <v>2.9420778435812336</v>
      </c>
      <c r="M38" s="25">
        <f>+NPV(IF(M37=1,$C34,IF(M37=2,$C35,$C36)),N30:$AG30)</f>
        <v>3.1770389391889267</v>
      </c>
      <c r="N38" s="25">
        <f>+NPV(IF(N37=1,$C34,IF(N37=2,$C35,$C36)),O30:$AG30)</f>
        <v>3.4395893969175186</v>
      </c>
      <c r="O38" s="25">
        <f>+NPV(IF(O37=1,$C34,IF(O37=2,$C35,$C36)),P30:$AG30)</f>
        <v>3.7329687867063219</v>
      </c>
      <c r="P38" s="25">
        <f>+NPV(IF(P37=1,$C34,IF(P37=2,$C35,$C36)),Q30:$AG30)</f>
        <v>4.0607970719718756</v>
      </c>
      <c r="Q38" s="25">
        <f>+NPV(IF(Q37=1,$C34,IF(Q37=2,$C35,$C36)),R30:$AG30)</f>
        <v>4.4271192757828493</v>
      </c>
      <c r="R38" s="25">
        <f>+NPV(IF(R37=1,$C34,IF(R37=2,$C35,$C36)),S30:$AG30)</f>
        <v>4.6154542554173421</v>
      </c>
      <c r="S38" s="25">
        <f>+NPV(IF(S37=1,$C34,IF(S37=2,$C35,$C36)),T30:$AG30)</f>
        <v>4.8259037129390325</v>
      </c>
      <c r="T38" s="25">
        <f>+NPV(IF(T37=1,$C34,IF(T37=2,$C35,$C36)),U30:$AG30)</f>
        <v>4.9505637838330099</v>
      </c>
      <c r="U38" s="25">
        <f>+NPV(IF(U37=1,$C34,IF(U37=2,$C35,$C36)),V30:$AG30)</f>
        <v>5.0898615624250034</v>
      </c>
      <c r="V38" s="25">
        <f>+NPV(IF(V37=1,$C34,IF(V37=2,$C35,$C36)),W30:$AG30)</f>
        <v>5.0245146863350287</v>
      </c>
      <c r="W38" s="25">
        <f>+NPV(IF(W37=1,$C34,IF(W37=2,$C35,$C36)),X30:$AG30)</f>
        <v>4.9514947160110756</v>
      </c>
      <c r="X38" s="25">
        <f>+NPV(IF(X37=1,$C34,IF(X37=2,$C35,$C36)),Y30:$AG30)</f>
        <v>4.8699006692081461</v>
      </c>
      <c r="Y38" s="25">
        <f>+NPV(IF(Y37=1,$C34,IF(Y37=2,$C35,$C36)),Z30:$AG30)</f>
        <v>4.7787257694630147</v>
      </c>
      <c r="Z38" s="25">
        <f>+NPV(IF(Z37=1,$C34,IF(Z37=2,$C35,$C36)),AA30:$AG30)</f>
        <v>4.6768450236334527</v>
      </c>
      <c r="AA38" s="25">
        <f>+NPV(IF(AA37=1,$C34,IF(AA37=2,$C35,$C36)),AB30:$AG30)</f>
        <v>4.5630013407799144</v>
      </c>
      <c r="AB38" s="25">
        <f>+NPV(IF(AB37=1,$C34,IF(AB37=2,$C35,$C36)),AC30:$AG30)</f>
        <v>4.4357900211127168</v>
      </c>
      <c r="AC38" s="25">
        <f>+NPV(IF(AC37=1,$C34,IF(AC37=2,$C35,$C36)),AD30:$AG30)</f>
        <v>4.2936414236161893</v>
      </c>
      <c r="AD38" s="25">
        <f>+NPV(IF(AD37=1,$C34,IF(AD37=2,$C35,$C36)),AE30:$AG30)</f>
        <v>3.692799325760995</v>
      </c>
      <c r="AE38" s="25">
        <f>+NPV(IF(AE37=1,$C34,IF(AE37=2,$C35,$C36)),AF30:$AG30)</f>
        <v>2.8004046235540923</v>
      </c>
      <c r="AF38" s="25">
        <f>+NPV(IF(AF37=1,$C34,IF(AF37=2,$C35,$C36)),AG30:$AG30)</f>
        <v>1.5822229244551054</v>
      </c>
      <c r="AG38" s="26"/>
    </row>
    <row r="39" spans="2:61" x14ac:dyDescent="0.25">
      <c r="F39" s="27"/>
      <c r="G39" s="28"/>
      <c r="H39" s="28"/>
      <c r="I39" s="28"/>
      <c r="J39" s="28"/>
      <c r="K39" s="28"/>
      <c r="L39" s="28"/>
      <c r="M39" s="28"/>
      <c r="N39" s="28"/>
      <c r="O39" s="28"/>
      <c r="P39" s="28"/>
      <c r="Q39" s="28"/>
      <c r="R39" s="28"/>
      <c r="S39" s="28"/>
      <c r="T39" s="28"/>
      <c r="U39" s="28"/>
      <c r="V39" s="28"/>
      <c r="W39" s="28"/>
      <c r="X39" s="28"/>
      <c r="Y39" s="28"/>
      <c r="Z39" s="28"/>
      <c r="AA39" s="28"/>
      <c r="AB39" s="28"/>
      <c r="AC39" s="28"/>
      <c r="AD39" s="28"/>
      <c r="AE39" s="28"/>
      <c r="AF39" s="28"/>
      <c r="AG39" s="28"/>
    </row>
    <row r="40" spans="2:61" x14ac:dyDescent="0.25">
      <c r="B40" s="4" t="s">
        <v>22</v>
      </c>
      <c r="C40" s="5">
        <v>3</v>
      </c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  <c r="AA40" s="6"/>
      <c r="AB40" s="6"/>
      <c r="AC40" s="6"/>
      <c r="AD40" s="6"/>
      <c r="AE40" s="6"/>
      <c r="AF40" s="6"/>
      <c r="AG40" s="7"/>
    </row>
    <row r="41" spans="2:61" x14ac:dyDescent="0.25">
      <c r="B41" s="8" t="s">
        <v>12</v>
      </c>
      <c r="C41" s="31" t="s">
        <v>28</v>
      </c>
      <c r="D41" s="10"/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10"/>
      <c r="U41" s="10"/>
      <c r="V41" s="10"/>
      <c r="W41" s="10"/>
      <c r="X41" s="10"/>
      <c r="Y41" s="10"/>
      <c r="Z41" s="10"/>
      <c r="AA41" s="10"/>
      <c r="AB41" s="10"/>
      <c r="AC41" s="10"/>
      <c r="AD41" s="10"/>
      <c r="AE41" s="10"/>
      <c r="AF41" s="10"/>
      <c r="AG41" s="11"/>
    </row>
    <row r="42" spans="2:61" x14ac:dyDescent="0.25">
      <c r="B42" s="8" t="s">
        <v>21</v>
      </c>
      <c r="C42" s="12">
        <v>1</v>
      </c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  <c r="U42" s="10"/>
      <c r="V42" s="10"/>
      <c r="W42" s="10"/>
      <c r="X42" s="10"/>
      <c r="Y42" s="10"/>
      <c r="Z42" s="10"/>
      <c r="AA42" s="10"/>
      <c r="AB42" s="10"/>
      <c r="AC42" s="10"/>
      <c r="AD42" s="10"/>
      <c r="AE42" s="10"/>
      <c r="AF42" s="10"/>
      <c r="AG42" s="11"/>
    </row>
    <row r="43" spans="2:61" x14ac:dyDescent="0.25">
      <c r="B43" s="8"/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0"/>
      <c r="S43" s="10"/>
      <c r="T43" s="10"/>
      <c r="U43" s="10"/>
      <c r="V43" s="10"/>
      <c r="W43" s="10"/>
      <c r="X43" s="10"/>
      <c r="Y43" s="10"/>
      <c r="Z43" s="10"/>
      <c r="AA43" s="10"/>
      <c r="AB43" s="10"/>
      <c r="AC43" s="10"/>
      <c r="AD43" s="10"/>
      <c r="AE43" s="10"/>
      <c r="AF43" s="10"/>
      <c r="AG43" s="11"/>
    </row>
    <row r="44" spans="2:61" x14ac:dyDescent="0.25">
      <c r="B44" s="8"/>
      <c r="C44" s="5">
        <v>0</v>
      </c>
      <c r="D44" s="5">
        <v>1</v>
      </c>
      <c r="E44" s="5">
        <f>+D44+1</f>
        <v>2</v>
      </c>
      <c r="F44" s="5">
        <f t="shared" ref="F44:AG44" si="4">+E44+1</f>
        <v>3</v>
      </c>
      <c r="G44" s="5">
        <f t="shared" si="4"/>
        <v>4</v>
      </c>
      <c r="H44" s="5">
        <f t="shared" si="4"/>
        <v>5</v>
      </c>
      <c r="I44" s="5">
        <f t="shared" si="4"/>
        <v>6</v>
      </c>
      <c r="J44" s="5">
        <f t="shared" si="4"/>
        <v>7</v>
      </c>
      <c r="K44" s="5">
        <f t="shared" si="4"/>
        <v>8</v>
      </c>
      <c r="L44" s="5">
        <f t="shared" si="4"/>
        <v>9</v>
      </c>
      <c r="M44" s="5">
        <f t="shared" si="4"/>
        <v>10</v>
      </c>
      <c r="N44" s="5">
        <f t="shared" si="4"/>
        <v>11</v>
      </c>
      <c r="O44" s="5">
        <f t="shared" si="4"/>
        <v>12</v>
      </c>
      <c r="P44" s="5">
        <f t="shared" si="4"/>
        <v>13</v>
      </c>
      <c r="Q44" s="5">
        <f t="shared" si="4"/>
        <v>14</v>
      </c>
      <c r="R44" s="5">
        <f t="shared" si="4"/>
        <v>15</v>
      </c>
      <c r="S44" s="5">
        <f t="shared" si="4"/>
        <v>16</v>
      </c>
      <c r="T44" s="5">
        <f t="shared" si="4"/>
        <v>17</v>
      </c>
      <c r="U44" s="5">
        <f t="shared" si="4"/>
        <v>18</v>
      </c>
      <c r="V44" s="5">
        <f t="shared" si="4"/>
        <v>19</v>
      </c>
      <c r="W44" s="5">
        <f t="shared" si="4"/>
        <v>20</v>
      </c>
      <c r="X44" s="5">
        <f t="shared" si="4"/>
        <v>21</v>
      </c>
      <c r="Y44" s="5">
        <f t="shared" si="4"/>
        <v>22</v>
      </c>
      <c r="Z44" s="5">
        <f t="shared" si="4"/>
        <v>23</v>
      </c>
      <c r="AA44" s="5">
        <f t="shared" si="4"/>
        <v>24</v>
      </c>
      <c r="AB44" s="5">
        <f t="shared" si="4"/>
        <v>25</v>
      </c>
      <c r="AC44" s="5">
        <f t="shared" si="4"/>
        <v>26</v>
      </c>
      <c r="AD44" s="5">
        <f t="shared" si="4"/>
        <v>27</v>
      </c>
      <c r="AE44" s="5">
        <f t="shared" si="4"/>
        <v>28</v>
      </c>
      <c r="AF44" s="5">
        <f t="shared" si="4"/>
        <v>29</v>
      </c>
      <c r="AG44" s="5">
        <f t="shared" si="4"/>
        <v>30</v>
      </c>
      <c r="AH44" s="13"/>
      <c r="AI44" s="13"/>
      <c r="AJ44" s="13"/>
      <c r="AK44" s="13"/>
      <c r="AL44" s="13"/>
      <c r="AM44" s="13"/>
      <c r="AN44" s="13"/>
      <c r="AO44" s="13"/>
      <c r="AP44" s="13"/>
      <c r="AQ44" s="13"/>
      <c r="AR44" s="13"/>
      <c r="AS44" s="13"/>
      <c r="AT44" s="13"/>
      <c r="AU44" s="13"/>
      <c r="AV44" s="13"/>
      <c r="AW44" s="13"/>
      <c r="AX44" s="13"/>
      <c r="AY44" s="13"/>
      <c r="AZ44" s="13"/>
      <c r="BA44" s="13"/>
      <c r="BB44" s="13"/>
      <c r="BC44" s="13"/>
      <c r="BD44" s="13"/>
      <c r="BE44" s="13"/>
      <c r="BF44" s="13"/>
      <c r="BG44" s="13"/>
      <c r="BH44" s="13"/>
      <c r="BI44" s="13"/>
    </row>
    <row r="45" spans="2:61" x14ac:dyDescent="0.25">
      <c r="B45" s="8" t="s">
        <v>7</v>
      </c>
      <c r="C45" s="10"/>
      <c r="D45" s="14">
        <v>-0.3</v>
      </c>
      <c r="E45" s="14">
        <v>-0.4</v>
      </c>
      <c r="F45" s="14">
        <v>-0.3</v>
      </c>
      <c r="G45" s="14"/>
      <c r="H45" s="14"/>
      <c r="I45" s="14"/>
      <c r="J45" s="14"/>
      <c r="K45" s="14"/>
      <c r="L45" s="14"/>
      <c r="M45" s="14"/>
      <c r="N45" s="14"/>
      <c r="O45" s="14"/>
      <c r="P45" s="14"/>
      <c r="Q45" s="14"/>
      <c r="R45" s="14"/>
      <c r="S45" s="14"/>
      <c r="T45" s="14"/>
      <c r="U45" s="14"/>
      <c r="V45" s="14"/>
      <c r="W45" s="14"/>
      <c r="X45" s="14"/>
      <c r="Y45" s="14"/>
      <c r="Z45" s="14"/>
      <c r="AA45" s="14"/>
      <c r="AB45" s="14"/>
      <c r="AC45" s="14"/>
      <c r="AD45" s="14"/>
      <c r="AE45" s="14"/>
      <c r="AF45" s="14"/>
      <c r="AG45" s="15"/>
    </row>
    <row r="46" spans="2:61" x14ac:dyDescent="0.25">
      <c r="B46" s="8" t="s">
        <v>8</v>
      </c>
      <c r="C46" s="10"/>
      <c r="D46" s="14"/>
      <c r="E46" s="14"/>
      <c r="F46" s="14"/>
      <c r="G46" s="14">
        <v>0</v>
      </c>
      <c r="H46" s="14">
        <v>0</v>
      </c>
      <c r="I46" s="14">
        <v>0</v>
      </c>
      <c r="J46" s="14">
        <v>2.3152500000000006E-2</v>
      </c>
      <c r="K46" s="14">
        <v>2.3152500000000006E-2</v>
      </c>
      <c r="L46" s="14">
        <v>2.3152500000000006E-2</v>
      </c>
      <c r="M46" s="14">
        <v>0.11576250000000002</v>
      </c>
      <c r="N46" s="14">
        <v>0.11576250000000002</v>
      </c>
      <c r="O46" s="14">
        <v>0.11576250000000002</v>
      </c>
      <c r="P46" s="14">
        <v>0.11576250000000002</v>
      </c>
      <c r="Q46" s="14">
        <v>0.11576250000000002</v>
      </c>
      <c r="R46" s="14">
        <v>0.34728750000000008</v>
      </c>
      <c r="S46" s="14">
        <v>0.34728750000000008</v>
      </c>
      <c r="T46" s="14">
        <v>0.46305000000000007</v>
      </c>
      <c r="U46" s="14">
        <v>0.46305000000000007</v>
      </c>
      <c r="V46" s="14">
        <v>0.69457500000000016</v>
      </c>
      <c r="W46" s="14">
        <v>0.69457500000000016</v>
      </c>
      <c r="X46" s="14">
        <v>0.69457500000000016</v>
      </c>
      <c r="Y46" s="14">
        <v>0.69457500000000016</v>
      </c>
      <c r="Z46" s="14">
        <v>0.69457500000000016</v>
      </c>
      <c r="AA46" s="14">
        <v>0.69457500000000016</v>
      </c>
      <c r="AB46" s="14">
        <v>0.69457500000000016</v>
      </c>
      <c r="AC46" s="14">
        <v>0.69457500000000016</v>
      </c>
      <c r="AD46" s="14">
        <v>1.1576250000000001</v>
      </c>
      <c r="AE46" s="14">
        <v>1.3891500000000003</v>
      </c>
      <c r="AF46" s="14">
        <v>1.6206750000000001</v>
      </c>
      <c r="AG46" s="15">
        <v>1.8522000000000003</v>
      </c>
    </row>
    <row r="47" spans="2:61" x14ac:dyDescent="0.25">
      <c r="B47" s="8" t="s">
        <v>9</v>
      </c>
      <c r="C47" s="10"/>
      <c r="D47" s="14">
        <f>+SUM(D45:D46)</f>
        <v>-0.3</v>
      </c>
      <c r="E47" s="14">
        <f t="shared" ref="E47:AG47" si="5">+SUM(E45:E46)</f>
        <v>-0.4</v>
      </c>
      <c r="F47" s="14">
        <f t="shared" si="5"/>
        <v>-0.3</v>
      </c>
      <c r="G47" s="14">
        <f t="shared" si="5"/>
        <v>0</v>
      </c>
      <c r="H47" s="14">
        <f t="shared" si="5"/>
        <v>0</v>
      </c>
      <c r="I47" s="14">
        <f t="shared" si="5"/>
        <v>0</v>
      </c>
      <c r="J47" s="14">
        <f t="shared" si="5"/>
        <v>2.3152500000000006E-2</v>
      </c>
      <c r="K47" s="14">
        <f t="shared" si="5"/>
        <v>2.3152500000000006E-2</v>
      </c>
      <c r="L47" s="14">
        <f t="shared" si="5"/>
        <v>2.3152500000000006E-2</v>
      </c>
      <c r="M47" s="14">
        <f t="shared" si="5"/>
        <v>0.11576250000000002</v>
      </c>
      <c r="N47" s="14">
        <f t="shared" si="5"/>
        <v>0.11576250000000002</v>
      </c>
      <c r="O47" s="14">
        <f t="shared" si="5"/>
        <v>0.11576250000000002</v>
      </c>
      <c r="P47" s="14">
        <f t="shared" si="5"/>
        <v>0.11576250000000002</v>
      </c>
      <c r="Q47" s="14">
        <f t="shared" si="5"/>
        <v>0.11576250000000002</v>
      </c>
      <c r="R47" s="14">
        <f t="shared" si="5"/>
        <v>0.34728750000000008</v>
      </c>
      <c r="S47" s="14">
        <f t="shared" si="5"/>
        <v>0.34728750000000008</v>
      </c>
      <c r="T47" s="14">
        <f t="shared" si="5"/>
        <v>0.46305000000000007</v>
      </c>
      <c r="U47" s="14">
        <f t="shared" si="5"/>
        <v>0.46305000000000007</v>
      </c>
      <c r="V47" s="14">
        <f t="shared" si="5"/>
        <v>0.69457500000000016</v>
      </c>
      <c r="W47" s="14">
        <f t="shared" si="5"/>
        <v>0.69457500000000016</v>
      </c>
      <c r="X47" s="14">
        <f t="shared" si="5"/>
        <v>0.69457500000000016</v>
      </c>
      <c r="Y47" s="14">
        <f t="shared" si="5"/>
        <v>0.69457500000000016</v>
      </c>
      <c r="Z47" s="14">
        <f t="shared" si="5"/>
        <v>0.69457500000000016</v>
      </c>
      <c r="AA47" s="14">
        <f t="shared" si="5"/>
        <v>0.69457500000000016</v>
      </c>
      <c r="AB47" s="14">
        <f t="shared" si="5"/>
        <v>0.69457500000000016</v>
      </c>
      <c r="AC47" s="14">
        <f t="shared" si="5"/>
        <v>0.69457500000000016</v>
      </c>
      <c r="AD47" s="14">
        <f t="shared" si="5"/>
        <v>1.1576250000000001</v>
      </c>
      <c r="AE47" s="14">
        <f t="shared" si="5"/>
        <v>1.3891500000000003</v>
      </c>
      <c r="AF47" s="14">
        <f t="shared" si="5"/>
        <v>1.6206750000000001</v>
      </c>
      <c r="AG47" s="15">
        <f t="shared" si="5"/>
        <v>1.8522000000000003</v>
      </c>
    </row>
    <row r="48" spans="2:61" s="10" customFormat="1" x14ac:dyDescent="0.25">
      <c r="B48" s="16" t="s">
        <v>10</v>
      </c>
      <c r="C48" s="17">
        <f>+IRR(D47:AG47)</f>
        <v>0.14038657088362938</v>
      </c>
      <c r="AG48" s="11"/>
    </row>
    <row r="49" spans="2:61" s="10" customFormat="1" x14ac:dyDescent="0.25">
      <c r="B49" s="8"/>
      <c r="C49" s="18"/>
      <c r="AG49" s="11"/>
    </row>
    <row r="50" spans="2:61" s="10" customFormat="1" x14ac:dyDescent="0.25">
      <c r="B50" s="16" t="s">
        <v>24</v>
      </c>
      <c r="C50" s="18"/>
      <c r="AG50" s="11"/>
    </row>
    <row r="51" spans="2:61" s="10" customFormat="1" x14ac:dyDescent="0.25">
      <c r="B51" s="19" t="s">
        <v>25</v>
      </c>
      <c r="C51" s="20">
        <f>+C48</f>
        <v>0.14038657088362938</v>
      </c>
      <c r="D51" s="21" t="s">
        <v>29</v>
      </c>
      <c r="AG51" s="11"/>
    </row>
    <row r="52" spans="2:61" s="10" customFormat="1" x14ac:dyDescent="0.25">
      <c r="B52" s="19" t="s">
        <v>35</v>
      </c>
      <c r="C52" s="20">
        <f>+C51-0.01</f>
        <v>0.13038657088362937</v>
      </c>
      <c r="D52" s="21" t="s">
        <v>30</v>
      </c>
      <c r="AG52" s="11"/>
    </row>
    <row r="53" spans="2:61" s="10" customFormat="1" x14ac:dyDescent="0.25">
      <c r="B53" s="19" t="s">
        <v>36</v>
      </c>
      <c r="C53" s="20">
        <f>+C52-0.01</f>
        <v>0.12038657088362938</v>
      </c>
      <c r="D53" s="21" t="s">
        <v>31</v>
      </c>
      <c r="AG53" s="11"/>
    </row>
    <row r="54" spans="2:61" s="10" customFormat="1" x14ac:dyDescent="0.25">
      <c r="B54" s="19" t="s">
        <v>26</v>
      </c>
      <c r="C54" s="10">
        <v>1</v>
      </c>
      <c r="D54" s="10">
        <v>1</v>
      </c>
      <c r="E54" s="10">
        <v>1</v>
      </c>
      <c r="F54" s="10">
        <v>1</v>
      </c>
      <c r="G54" s="22">
        <v>1</v>
      </c>
      <c r="H54" s="22">
        <v>2</v>
      </c>
      <c r="I54" s="22">
        <v>2</v>
      </c>
      <c r="J54" s="22">
        <v>2</v>
      </c>
      <c r="K54" s="22">
        <v>2</v>
      </c>
      <c r="L54" s="22">
        <v>3</v>
      </c>
      <c r="M54" s="22">
        <v>3</v>
      </c>
      <c r="N54" s="22">
        <v>3</v>
      </c>
      <c r="O54" s="22">
        <v>3</v>
      </c>
      <c r="P54" s="22">
        <v>3</v>
      </c>
      <c r="Q54" s="22">
        <v>3</v>
      </c>
      <c r="R54" s="22">
        <v>3</v>
      </c>
      <c r="S54" s="22">
        <v>3</v>
      </c>
      <c r="T54" s="22">
        <v>3</v>
      </c>
      <c r="U54" s="22">
        <v>3</v>
      </c>
      <c r="V54" s="22">
        <v>3</v>
      </c>
      <c r="W54" s="22">
        <v>3</v>
      </c>
      <c r="X54" s="22">
        <v>3</v>
      </c>
      <c r="Y54" s="22">
        <v>3</v>
      </c>
      <c r="Z54" s="22">
        <v>3</v>
      </c>
      <c r="AA54" s="22">
        <v>3</v>
      </c>
      <c r="AB54" s="22">
        <v>3</v>
      </c>
      <c r="AC54" s="22">
        <v>3</v>
      </c>
      <c r="AD54" s="22">
        <v>3</v>
      </c>
      <c r="AE54" s="22">
        <v>3</v>
      </c>
      <c r="AF54" s="22">
        <v>3</v>
      </c>
      <c r="AG54" s="23"/>
    </row>
    <row r="55" spans="2:61" s="10" customFormat="1" x14ac:dyDescent="0.25">
      <c r="B55" s="24" t="s">
        <v>23</v>
      </c>
      <c r="C55" s="25">
        <f>+NPV(IF(C54=1,$C51,IF(C54=2,$C52,$C53)),D47:$AG47)</f>
        <v>1.3730665328740945E-10</v>
      </c>
      <c r="D55" s="25">
        <f>+NPV(IF(D54=1,$C51,IF(D54=2,$C52,$C53)),E47:$AG47)</f>
        <v>0.30000000015658262</v>
      </c>
      <c r="E55" s="25">
        <f>+NPV(IF(E54=1,$C51,IF(E54=2,$C52,$C53)),F47:$AG47)</f>
        <v>0.7421159714436536</v>
      </c>
      <c r="F55" s="25">
        <f>+NPV(IF(F54=1,$C51,IF(F54=2,$C52,$C53)),G47:$AG47)</f>
        <v>1.1462990878726016</v>
      </c>
      <c r="G55" s="25">
        <f>+NPV(IF(G54=1,$C51,IF(G54=2,$C52,$C53)),H47:$AG47)</f>
        <v>1.3072240860260682</v>
      </c>
      <c r="H55" s="25">
        <f>+NPV(IF(H54=1,$C51,IF(H54=2,$C52,$C53)),I47:$AG47)</f>
        <v>1.699761303962092</v>
      </c>
      <c r="I55" s="25">
        <f>+NPV(IF(I54=1,$C51,IF(I54=2,$C52,$C53)),J47:$AG47)</f>
        <v>1.9213873517063951</v>
      </c>
      <c r="J55" s="25">
        <f>+NPV(IF(J54=1,$C51,IF(J54=2,$C52,$C53)),K47:$AG47)</f>
        <v>2.1487579598345707</v>
      </c>
      <c r="K55" s="25">
        <f>+NPV(IF(K54=1,$C51,IF(K54=2,$C52,$C53)),L47:$AG47)</f>
        <v>2.4057746418763029</v>
      </c>
      <c r="L55" s="25">
        <f>+NPV(IF(L54=1,$C51,IF(L54=2,$C52,$C53)),M47:$AG47)</f>
        <v>2.9877750754870922</v>
      </c>
      <c r="M55" s="25">
        <f>+NPV(IF(M54=1,$C51,IF(M54=2,$C52,$C53)),N47:$AG47)</f>
        <v>3.2317005713965599</v>
      </c>
      <c r="N55" s="25">
        <f>+NPV(IF(N54=1,$C51,IF(N54=2,$C52,$C53)),O47:$AG47)</f>
        <v>3.5049914213096578</v>
      </c>
      <c r="O55" s="25">
        <f>+NPV(IF(O54=1,$C51,IF(O54=2,$C52,$C53)),P47:$AG47)</f>
        <v>3.8111828194976649</v>
      </c>
      <c r="P55" s="25">
        <f>+NPV(IF(P54=1,$C51,IF(P54=2,$C52,$C53)),Q47:$AG47)</f>
        <v>4.1542355501475914</v>
      </c>
      <c r="Q55" s="25">
        <f>+NPV(IF(Q54=1,$C51,IF(Q54=2,$C52,$C53)),R47:$AG47)</f>
        <v>4.538587222672728</v>
      </c>
      <c r="R55" s="25">
        <f>+NPV(IF(R54=1,$C51,IF(R54=2,$C52,$C53)),S47:$AG47)</f>
        <v>4.7376846750665518</v>
      </c>
      <c r="S55" s="25">
        <f>+NPV(IF(S54=1,$C51,IF(S54=2,$C52,$C53)),T47:$AG47)</f>
        <v>4.9607507870257361</v>
      </c>
      <c r="T55" s="25">
        <f>+NPV(IF(T54=1,$C51,IF(T54=2,$C52,$C53)),U47:$AG47)</f>
        <v>5.0949085632840312</v>
      </c>
      <c r="U55" s="25">
        <f>+NPV(IF(U54=1,$C51,IF(U54=2,$C52,$C53)),V47:$AG47)</f>
        <v>5.2452171341834335</v>
      </c>
      <c r="V55" s="25">
        <f>+NPV(IF(V54=1,$C51,IF(V54=2,$C52,$C53)),W47:$AG47)</f>
        <v>5.1820958385078351</v>
      </c>
      <c r="W55" s="25">
        <f>+NPV(IF(W54=1,$C51,IF(W54=2,$C52,$C53)),X47:$AG47)</f>
        <v>5.111375586496119</v>
      </c>
      <c r="X55" s="25">
        <f>+NPV(IF(X54=1,$C51,IF(X54=2,$C52,$C53)),Y47:$AG47)</f>
        <v>5.0321415658526867</v>
      </c>
      <c r="Y55" s="25">
        <f>+NPV(IF(Y54=1,$C51,IF(Y54=2,$C52,$C53)),Z47:$AG47)</f>
        <v>4.9433688331666685</v>
      </c>
      <c r="Z55" s="25">
        <f>+NPV(IF(Z54=1,$C51,IF(Z54=2,$C52,$C53)),AA47:$AG47)</f>
        <v>4.8439090556046116</v>
      </c>
      <c r="AA55" s="25">
        <f>+NPV(IF(AA54=1,$C51,IF(AA54=2,$C52,$C53)),AB47:$AG47)</f>
        <v>4.73247565648101</v>
      </c>
      <c r="AB55" s="25">
        <f>+NPV(IF(AB54=1,$C51,IF(AB54=2,$C52,$C53)),AC47:$AG47)</f>
        <v>4.607627172555012</v>
      </c>
      <c r="AC55" s="25">
        <f>+NPV(IF(AC54=1,$C51,IF(AC54=2,$C52,$C53)),AD47:$AG47)</f>
        <v>4.467748607769142</v>
      </c>
      <c r="AD55" s="25">
        <f>+NPV(IF(AD54=1,$C51,IF(AD54=2,$C52,$C53)),AE47:$AG47)</f>
        <v>3.8479805422285778</v>
      </c>
      <c r="AE55" s="25">
        <f>+NPV(IF(AE54=1,$C51,IF(AE54=2,$C52,$C53)),AF47:$AG47)</f>
        <v>2.9220757245344053</v>
      </c>
      <c r="AF55" s="25">
        <f>+NPV(IF(AF54=1,$C51,IF(AF54=2,$C52,$C53)),AG47:$AG47)</f>
        <v>1.6531794008733989</v>
      </c>
      <c r="AG55" s="26"/>
    </row>
    <row r="56" spans="2:61" x14ac:dyDescent="0.25">
      <c r="F56" s="27"/>
      <c r="G56" s="28"/>
      <c r="H56" s="28"/>
      <c r="I56" s="28"/>
      <c r="J56" s="28"/>
      <c r="K56" s="28"/>
      <c r="L56" s="28"/>
      <c r="M56" s="28"/>
      <c r="N56" s="28"/>
      <c r="O56" s="28"/>
      <c r="P56" s="28"/>
      <c r="Q56" s="28"/>
      <c r="R56" s="28"/>
      <c r="S56" s="28"/>
      <c r="T56" s="28"/>
      <c r="U56" s="28"/>
      <c r="V56" s="28"/>
      <c r="W56" s="28"/>
      <c r="X56" s="28"/>
      <c r="Y56" s="28"/>
      <c r="Z56" s="28"/>
      <c r="AA56" s="28"/>
      <c r="AB56" s="28"/>
      <c r="AC56" s="28"/>
      <c r="AD56" s="28"/>
      <c r="AE56" s="28"/>
      <c r="AF56" s="28"/>
      <c r="AG56" s="28"/>
    </row>
    <row r="57" spans="2:61" x14ac:dyDescent="0.25">
      <c r="B57" s="4" t="s">
        <v>22</v>
      </c>
      <c r="C57" s="5">
        <v>4</v>
      </c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  <c r="AA57" s="6"/>
      <c r="AB57" s="6"/>
      <c r="AC57" s="6"/>
      <c r="AD57" s="6"/>
      <c r="AE57" s="6"/>
      <c r="AF57" s="6"/>
      <c r="AG57" s="7"/>
    </row>
    <row r="58" spans="2:61" x14ac:dyDescent="0.25">
      <c r="B58" s="8" t="s">
        <v>12</v>
      </c>
      <c r="C58" s="31" t="s">
        <v>28</v>
      </c>
      <c r="D58" s="10"/>
      <c r="E58" s="10"/>
      <c r="F58" s="10"/>
      <c r="G58" s="10"/>
      <c r="H58" s="10"/>
      <c r="I58" s="10"/>
      <c r="J58" s="10"/>
      <c r="K58" s="10"/>
      <c r="L58" s="10"/>
      <c r="M58" s="10"/>
      <c r="N58" s="10"/>
      <c r="O58" s="10"/>
      <c r="P58" s="10"/>
      <c r="Q58" s="10"/>
      <c r="R58" s="10"/>
      <c r="S58" s="10"/>
      <c r="T58" s="10"/>
      <c r="U58" s="10"/>
      <c r="V58" s="10"/>
      <c r="W58" s="10"/>
      <c r="X58" s="10"/>
      <c r="Y58" s="10"/>
      <c r="Z58" s="10"/>
      <c r="AA58" s="10"/>
      <c r="AB58" s="10"/>
      <c r="AC58" s="10"/>
      <c r="AD58" s="10"/>
      <c r="AE58" s="10"/>
      <c r="AF58" s="10"/>
      <c r="AG58" s="11"/>
    </row>
    <row r="59" spans="2:61" x14ac:dyDescent="0.25">
      <c r="B59" s="8" t="s">
        <v>21</v>
      </c>
      <c r="C59" s="30">
        <v>2</v>
      </c>
      <c r="D59" s="10"/>
      <c r="E59" s="10"/>
      <c r="F59" s="10"/>
      <c r="G59" s="10"/>
      <c r="H59" s="10"/>
      <c r="I59" s="10"/>
      <c r="J59" s="10"/>
      <c r="K59" s="10"/>
      <c r="L59" s="10"/>
      <c r="M59" s="10"/>
      <c r="N59" s="10"/>
      <c r="O59" s="10"/>
      <c r="P59" s="10"/>
      <c r="Q59" s="10"/>
      <c r="R59" s="10"/>
      <c r="S59" s="10"/>
      <c r="T59" s="10"/>
      <c r="U59" s="10"/>
      <c r="V59" s="10"/>
      <c r="W59" s="10"/>
      <c r="X59" s="10"/>
      <c r="Y59" s="10"/>
      <c r="Z59" s="10"/>
      <c r="AA59" s="10"/>
      <c r="AB59" s="10"/>
      <c r="AC59" s="10"/>
      <c r="AD59" s="10"/>
      <c r="AE59" s="10"/>
      <c r="AF59" s="10"/>
      <c r="AG59" s="11"/>
    </row>
    <row r="60" spans="2:61" x14ac:dyDescent="0.25">
      <c r="B60" s="8"/>
      <c r="C60" s="10"/>
      <c r="D60" s="10"/>
      <c r="E60" s="10"/>
      <c r="F60" s="10"/>
      <c r="G60" s="10"/>
      <c r="H60" s="10"/>
      <c r="I60" s="10"/>
      <c r="J60" s="10"/>
      <c r="K60" s="10"/>
      <c r="L60" s="10"/>
      <c r="M60" s="10"/>
      <c r="N60" s="10"/>
      <c r="O60" s="10"/>
      <c r="P60" s="10"/>
      <c r="Q60" s="10"/>
      <c r="R60" s="10"/>
      <c r="S60" s="10"/>
      <c r="T60" s="10"/>
      <c r="U60" s="10"/>
      <c r="V60" s="10"/>
      <c r="W60" s="10"/>
      <c r="X60" s="10"/>
      <c r="Y60" s="10"/>
      <c r="Z60" s="10"/>
      <c r="AA60" s="10"/>
      <c r="AB60" s="10"/>
      <c r="AC60" s="10"/>
      <c r="AD60" s="10"/>
      <c r="AE60" s="10"/>
      <c r="AF60" s="10"/>
      <c r="AG60" s="11"/>
    </row>
    <row r="61" spans="2:61" x14ac:dyDescent="0.25">
      <c r="B61" s="8"/>
      <c r="C61" s="5">
        <v>0</v>
      </c>
      <c r="D61" s="5">
        <v>1</v>
      </c>
      <c r="E61" s="5">
        <f>+D61+1</f>
        <v>2</v>
      </c>
      <c r="F61" s="5">
        <f t="shared" ref="F61:AG61" si="6">+E61+1</f>
        <v>3</v>
      </c>
      <c r="G61" s="5">
        <f t="shared" si="6"/>
        <v>4</v>
      </c>
      <c r="H61" s="5">
        <f t="shared" si="6"/>
        <v>5</v>
      </c>
      <c r="I61" s="5">
        <f t="shared" si="6"/>
        <v>6</v>
      </c>
      <c r="J61" s="5">
        <f t="shared" si="6"/>
        <v>7</v>
      </c>
      <c r="K61" s="5">
        <f t="shared" si="6"/>
        <v>8</v>
      </c>
      <c r="L61" s="5">
        <f t="shared" si="6"/>
        <v>9</v>
      </c>
      <c r="M61" s="5">
        <f t="shared" si="6"/>
        <v>10</v>
      </c>
      <c r="N61" s="5">
        <f t="shared" si="6"/>
        <v>11</v>
      </c>
      <c r="O61" s="5">
        <f t="shared" si="6"/>
        <v>12</v>
      </c>
      <c r="P61" s="5">
        <f t="shared" si="6"/>
        <v>13</v>
      </c>
      <c r="Q61" s="5">
        <f t="shared" si="6"/>
        <v>14</v>
      </c>
      <c r="R61" s="5">
        <f t="shared" si="6"/>
        <v>15</v>
      </c>
      <c r="S61" s="5">
        <f t="shared" si="6"/>
        <v>16</v>
      </c>
      <c r="T61" s="5">
        <f t="shared" si="6"/>
        <v>17</v>
      </c>
      <c r="U61" s="5">
        <f t="shared" si="6"/>
        <v>18</v>
      </c>
      <c r="V61" s="5">
        <f t="shared" si="6"/>
        <v>19</v>
      </c>
      <c r="W61" s="5">
        <f t="shared" si="6"/>
        <v>20</v>
      </c>
      <c r="X61" s="5">
        <f t="shared" si="6"/>
        <v>21</v>
      </c>
      <c r="Y61" s="5">
        <f t="shared" si="6"/>
        <v>22</v>
      </c>
      <c r="Z61" s="5">
        <f t="shared" si="6"/>
        <v>23</v>
      </c>
      <c r="AA61" s="5">
        <f t="shared" si="6"/>
        <v>24</v>
      </c>
      <c r="AB61" s="5">
        <f t="shared" si="6"/>
        <v>25</v>
      </c>
      <c r="AC61" s="5">
        <f t="shared" si="6"/>
        <v>26</v>
      </c>
      <c r="AD61" s="5">
        <f t="shared" si="6"/>
        <v>27</v>
      </c>
      <c r="AE61" s="5">
        <f t="shared" si="6"/>
        <v>28</v>
      </c>
      <c r="AF61" s="5">
        <f t="shared" si="6"/>
        <v>29</v>
      </c>
      <c r="AG61" s="5">
        <f t="shared" si="6"/>
        <v>30</v>
      </c>
      <c r="AH61" s="13"/>
      <c r="AI61" s="13"/>
      <c r="AJ61" s="13"/>
      <c r="AK61" s="13"/>
      <c r="AL61" s="13"/>
      <c r="AM61" s="13"/>
      <c r="AN61" s="13"/>
      <c r="AO61" s="13"/>
      <c r="AP61" s="13"/>
      <c r="AQ61" s="13"/>
      <c r="AR61" s="13"/>
      <c r="AS61" s="13"/>
      <c r="AT61" s="13"/>
      <c r="AU61" s="13"/>
      <c r="AV61" s="13"/>
      <c r="AW61" s="13"/>
      <c r="AX61" s="13"/>
      <c r="AY61" s="13"/>
      <c r="AZ61" s="13"/>
      <c r="BA61" s="13"/>
      <c r="BB61" s="13"/>
      <c r="BC61" s="13"/>
      <c r="BD61" s="13"/>
      <c r="BE61" s="13"/>
      <c r="BF61" s="13"/>
      <c r="BG61" s="13"/>
      <c r="BH61" s="13"/>
      <c r="BI61" s="13"/>
    </row>
    <row r="62" spans="2:61" x14ac:dyDescent="0.25">
      <c r="B62" s="8" t="s">
        <v>7</v>
      </c>
      <c r="C62" s="10"/>
      <c r="D62" s="14">
        <v>-0.3</v>
      </c>
      <c r="E62" s="14">
        <v>-0.4</v>
      </c>
      <c r="F62" s="14">
        <v>-0.3</v>
      </c>
      <c r="G62" s="14"/>
      <c r="H62" s="14"/>
      <c r="I62" s="14"/>
      <c r="J62" s="14"/>
      <c r="K62" s="14"/>
      <c r="L62" s="14"/>
      <c r="M62" s="14"/>
      <c r="N62" s="14"/>
      <c r="O62" s="14"/>
      <c r="P62" s="14"/>
      <c r="Q62" s="14"/>
      <c r="R62" s="14"/>
      <c r="S62" s="14"/>
      <c r="T62" s="14"/>
      <c r="U62" s="14"/>
      <c r="V62" s="14"/>
      <c r="W62" s="14"/>
      <c r="X62" s="14"/>
      <c r="Y62" s="14"/>
      <c r="Z62" s="14"/>
      <c r="AA62" s="14"/>
      <c r="AB62" s="14"/>
      <c r="AC62" s="14"/>
      <c r="AD62" s="14"/>
      <c r="AE62" s="14"/>
      <c r="AF62" s="14"/>
      <c r="AG62" s="15"/>
    </row>
    <row r="63" spans="2:61" x14ac:dyDescent="0.25">
      <c r="B63" s="8" t="s">
        <v>8</v>
      </c>
      <c r="C63" s="10"/>
      <c r="D63" s="14"/>
      <c r="E63" s="14"/>
      <c r="F63" s="14"/>
      <c r="G63" s="14">
        <v>0</v>
      </c>
      <c r="H63" s="14">
        <v>0</v>
      </c>
      <c r="I63" s="14">
        <v>0</v>
      </c>
      <c r="J63" s="14">
        <v>2.6759041328250008E-2</v>
      </c>
      <c r="K63" s="14">
        <v>2.6759041328250008E-2</v>
      </c>
      <c r="L63" s="14">
        <v>2.6759041328250008E-2</v>
      </c>
      <c r="M63" s="14">
        <v>0.13379520664125005</v>
      </c>
      <c r="N63" s="14">
        <v>0.13379520664125005</v>
      </c>
      <c r="O63" s="14">
        <v>0.13379520664125005</v>
      </c>
      <c r="P63" s="14">
        <v>0.13379520664125005</v>
      </c>
      <c r="Q63" s="14">
        <v>0.13379520664125005</v>
      </c>
      <c r="R63" s="14">
        <v>0.4013856199237501</v>
      </c>
      <c r="S63" s="14">
        <v>0.4013856199237501</v>
      </c>
      <c r="T63" s="14">
        <v>0.53518082656500021</v>
      </c>
      <c r="U63" s="14">
        <v>0.53518082656500021</v>
      </c>
      <c r="V63" s="14">
        <v>0.80277123984750021</v>
      </c>
      <c r="W63" s="14">
        <v>0.80277123984750021</v>
      </c>
      <c r="X63" s="14">
        <v>0.80277123984750021</v>
      </c>
      <c r="Y63" s="14">
        <v>0.80277123984750021</v>
      </c>
      <c r="Z63" s="14">
        <v>0.80277123984750021</v>
      </c>
      <c r="AA63" s="14">
        <v>0.80277123984750021</v>
      </c>
      <c r="AB63" s="14">
        <v>0.80277123984750021</v>
      </c>
      <c r="AC63" s="14">
        <v>0.80277123984750021</v>
      </c>
      <c r="AD63" s="14">
        <v>1.3379520664125004</v>
      </c>
      <c r="AE63" s="14">
        <v>1.6055424796950004</v>
      </c>
      <c r="AF63" s="14">
        <v>1.8731328929775006</v>
      </c>
      <c r="AG63" s="15">
        <v>2.1407233062600008</v>
      </c>
    </row>
    <row r="64" spans="2:61" x14ac:dyDescent="0.25">
      <c r="B64" s="8" t="s">
        <v>9</v>
      </c>
      <c r="C64" s="10"/>
      <c r="D64" s="14">
        <f>+SUM(D62:D63)</f>
        <v>-0.3</v>
      </c>
      <c r="E64" s="14">
        <f t="shared" ref="E64:AG64" si="7">+SUM(E62:E63)</f>
        <v>-0.4</v>
      </c>
      <c r="F64" s="14">
        <f t="shared" si="7"/>
        <v>-0.3</v>
      </c>
      <c r="G64" s="14">
        <f t="shared" si="7"/>
        <v>0</v>
      </c>
      <c r="H64" s="14">
        <f t="shared" si="7"/>
        <v>0</v>
      </c>
      <c r="I64" s="14">
        <f t="shared" si="7"/>
        <v>0</v>
      </c>
      <c r="J64" s="14">
        <f t="shared" si="7"/>
        <v>2.6759041328250008E-2</v>
      </c>
      <c r="K64" s="14">
        <f t="shared" si="7"/>
        <v>2.6759041328250008E-2</v>
      </c>
      <c r="L64" s="14">
        <f t="shared" si="7"/>
        <v>2.6759041328250008E-2</v>
      </c>
      <c r="M64" s="14">
        <f t="shared" si="7"/>
        <v>0.13379520664125005</v>
      </c>
      <c r="N64" s="14">
        <f t="shared" si="7"/>
        <v>0.13379520664125005</v>
      </c>
      <c r="O64" s="14">
        <f t="shared" si="7"/>
        <v>0.13379520664125005</v>
      </c>
      <c r="P64" s="14">
        <f t="shared" si="7"/>
        <v>0.13379520664125005</v>
      </c>
      <c r="Q64" s="14">
        <f t="shared" si="7"/>
        <v>0.13379520664125005</v>
      </c>
      <c r="R64" s="14">
        <f t="shared" si="7"/>
        <v>0.4013856199237501</v>
      </c>
      <c r="S64" s="14">
        <f t="shared" si="7"/>
        <v>0.4013856199237501</v>
      </c>
      <c r="T64" s="14">
        <f t="shared" si="7"/>
        <v>0.53518082656500021</v>
      </c>
      <c r="U64" s="14">
        <f t="shared" si="7"/>
        <v>0.53518082656500021</v>
      </c>
      <c r="V64" s="14">
        <f t="shared" si="7"/>
        <v>0.80277123984750021</v>
      </c>
      <c r="W64" s="14">
        <f t="shared" si="7"/>
        <v>0.80277123984750021</v>
      </c>
      <c r="X64" s="14">
        <f t="shared" si="7"/>
        <v>0.80277123984750021</v>
      </c>
      <c r="Y64" s="14">
        <f t="shared" si="7"/>
        <v>0.80277123984750021</v>
      </c>
      <c r="Z64" s="14">
        <f t="shared" si="7"/>
        <v>0.80277123984750021</v>
      </c>
      <c r="AA64" s="14">
        <f t="shared" si="7"/>
        <v>0.80277123984750021</v>
      </c>
      <c r="AB64" s="14">
        <f t="shared" si="7"/>
        <v>0.80277123984750021</v>
      </c>
      <c r="AC64" s="14">
        <f t="shared" si="7"/>
        <v>0.80277123984750021</v>
      </c>
      <c r="AD64" s="14">
        <f t="shared" si="7"/>
        <v>1.3379520664125004</v>
      </c>
      <c r="AE64" s="14">
        <f t="shared" si="7"/>
        <v>1.6055424796950004</v>
      </c>
      <c r="AF64" s="14">
        <f t="shared" si="7"/>
        <v>1.8731328929775006</v>
      </c>
      <c r="AG64" s="15">
        <f t="shared" si="7"/>
        <v>2.1407233062600008</v>
      </c>
    </row>
    <row r="65" spans="2:33" s="10" customFormat="1" x14ac:dyDescent="0.25">
      <c r="B65" s="16" t="s">
        <v>10</v>
      </c>
      <c r="C65" s="17">
        <f>+IRR(D64:AG64)</f>
        <v>0.14976446991722958</v>
      </c>
      <c r="AG65" s="11"/>
    </row>
    <row r="66" spans="2:33" s="10" customFormat="1" x14ac:dyDescent="0.25">
      <c r="B66" s="8"/>
      <c r="C66" s="18"/>
      <c r="AG66" s="11"/>
    </row>
    <row r="67" spans="2:33" s="10" customFormat="1" x14ac:dyDescent="0.25">
      <c r="B67" s="16" t="s">
        <v>24</v>
      </c>
      <c r="C67" s="18"/>
      <c r="AG67" s="11"/>
    </row>
    <row r="68" spans="2:33" s="10" customFormat="1" x14ac:dyDescent="0.25">
      <c r="B68" s="19" t="s">
        <v>25</v>
      </c>
      <c r="C68" s="20">
        <f>+C65</f>
        <v>0.14976446991722958</v>
      </c>
      <c r="D68" s="21" t="s">
        <v>29</v>
      </c>
      <c r="AG68" s="11"/>
    </row>
    <row r="69" spans="2:33" s="10" customFormat="1" x14ac:dyDescent="0.25">
      <c r="B69" s="19" t="s">
        <v>35</v>
      </c>
      <c r="C69" s="20">
        <f>+C68-0.01</f>
        <v>0.13976446991722957</v>
      </c>
      <c r="D69" s="21" t="s">
        <v>30</v>
      </c>
      <c r="AG69" s="11"/>
    </row>
    <row r="70" spans="2:33" s="10" customFormat="1" x14ac:dyDescent="0.25">
      <c r="B70" s="19" t="s">
        <v>36</v>
      </c>
      <c r="C70" s="20">
        <f>+C69-0.01</f>
        <v>0.12976446991722956</v>
      </c>
      <c r="D70" s="21" t="s">
        <v>31</v>
      </c>
      <c r="AG70" s="11"/>
    </row>
    <row r="71" spans="2:33" s="10" customFormat="1" x14ac:dyDescent="0.25">
      <c r="B71" s="19" t="s">
        <v>26</v>
      </c>
      <c r="C71" s="10">
        <v>1</v>
      </c>
      <c r="D71" s="10">
        <v>1</v>
      </c>
      <c r="E71" s="10">
        <v>1</v>
      </c>
      <c r="F71" s="10">
        <v>1</v>
      </c>
      <c r="G71" s="22">
        <v>1</v>
      </c>
      <c r="H71" s="22">
        <v>2</v>
      </c>
      <c r="I71" s="22">
        <v>2</v>
      </c>
      <c r="J71" s="22">
        <v>2</v>
      </c>
      <c r="K71" s="22">
        <v>2</v>
      </c>
      <c r="L71" s="22">
        <v>3</v>
      </c>
      <c r="M71" s="22">
        <v>3</v>
      </c>
      <c r="N71" s="22">
        <v>3</v>
      </c>
      <c r="O71" s="22">
        <v>3</v>
      </c>
      <c r="P71" s="22">
        <v>3</v>
      </c>
      <c r="Q71" s="22">
        <v>3</v>
      </c>
      <c r="R71" s="22">
        <v>3</v>
      </c>
      <c r="S71" s="22">
        <v>3</v>
      </c>
      <c r="T71" s="22">
        <v>3</v>
      </c>
      <c r="U71" s="22">
        <v>3</v>
      </c>
      <c r="V71" s="22">
        <v>3</v>
      </c>
      <c r="W71" s="22">
        <v>3</v>
      </c>
      <c r="X71" s="22">
        <v>3</v>
      </c>
      <c r="Y71" s="22">
        <v>3</v>
      </c>
      <c r="Z71" s="22">
        <v>3</v>
      </c>
      <c r="AA71" s="22">
        <v>3</v>
      </c>
      <c r="AB71" s="22">
        <v>3</v>
      </c>
      <c r="AC71" s="22">
        <v>3</v>
      </c>
      <c r="AD71" s="22">
        <v>3</v>
      </c>
      <c r="AE71" s="22">
        <v>3</v>
      </c>
      <c r="AF71" s="22">
        <v>3</v>
      </c>
      <c r="AG71" s="23"/>
    </row>
    <row r="72" spans="2:33" s="10" customFormat="1" x14ac:dyDescent="0.25">
      <c r="B72" s="24" t="s">
        <v>23</v>
      </c>
      <c r="C72" s="25">
        <f>+NPV(IF(C71=1,$C68,IF(C71=2,$C69,$C70)),D64:$AG64)</f>
        <v>2.2546972274124654E-14</v>
      </c>
      <c r="D72" s="25">
        <f>+NPV(IF(D71=1,$C68,IF(D71=2,$C69,$C70)),E64:$AG64)</f>
        <v>0.30000000000002558</v>
      </c>
      <c r="E72" s="25">
        <f>+NPV(IF(E71=1,$C68,IF(E71=2,$C69,$C70)),F64:$AG64)</f>
        <v>0.74492934097519836</v>
      </c>
      <c r="F72" s="25">
        <f>+NPV(IF(F71=1,$C68,IF(F71=2,$C69,$C70)),G64:$AG64)</f>
        <v>1.1564932888521402</v>
      </c>
      <c r="G72" s="25">
        <f>+NPV(IF(G71=1,$C68,IF(G71=2,$C69,$C70)),H64:$AG64)</f>
        <v>1.3296948932199144</v>
      </c>
      <c r="H72" s="25">
        <f>+NPV(IF(H71=1,$C68,IF(H71=2,$C69,$C70)),I64:$AG64)</f>
        <v>1.7368827369186375</v>
      </c>
      <c r="I72" s="25">
        <f>+NPV(IF(I71=1,$C68,IF(I71=2,$C69,$C70)),J64:$AG64)</f>
        <v>1.9796372319524578</v>
      </c>
      <c r="J72" s="25">
        <f>+NPV(IF(J71=1,$C68,IF(J71=2,$C69,$C70)),K64:$AG64)</f>
        <v>2.2295611389764547</v>
      </c>
      <c r="K72" s="25">
        <f>+NPV(IF(K71=1,$C68,IF(K71=2,$C69,$C70)),L64:$AG64)</f>
        <v>2.5144155283853031</v>
      </c>
      <c r="L72" s="25">
        <f>+NPV(IF(L71=1,$C68,IF(L71=2,$C69,$C70)),M64:$AG64)</f>
        <v>3.1359645607033864</v>
      </c>
      <c r="M72" s="25">
        <f>+NPV(IF(M71=1,$C68,IF(M71=2,$C69,$C70)),N64:$AG64)</f>
        <v>3.4091061329610284</v>
      </c>
      <c r="N72" s="25">
        <f>+NPV(IF(N71=1,$C68,IF(N71=2,$C69,$C70)),O64:$AG64)</f>
        <v>3.7176917765550428</v>
      </c>
      <c r="O72" s="25">
        <f>+NPV(IF(O71=1,$C68,IF(O71=2,$C69,$C70)),P64:$AG64)</f>
        <v>4.0663208726141011</v>
      </c>
      <c r="P72" s="25">
        <f>+NPV(IF(P71=1,$C68,IF(P71=2,$C69,$C70)),Q64:$AG64)</f>
        <v>4.460189638520986</v>
      </c>
      <c r="Q72" s="25">
        <f>+NPV(IF(Q71=1,$C68,IF(Q71=2,$C69,$C70)),R64:$AG64)</f>
        <v>4.9051685760527315</v>
      </c>
      <c r="R72" s="25">
        <f>+NPV(IF(R71=1,$C68,IF(R71=2,$C69,$C70)),S64:$AG64)</f>
        <v>5.1402995562551173</v>
      </c>
      <c r="S72" s="25">
        <f>+NPV(IF(S71=1,$C68,IF(S71=2,$C69,$C70)),T64:$AG64)</f>
        <v>5.4059421834645818</v>
      </c>
      <c r="T72" s="25">
        <f>+NPV(IF(T71=1,$C68,IF(T71=2,$C69,$C70)),U64:$AG64)</f>
        <v>5.5722605787400532</v>
      </c>
      <c r="U72" s="25">
        <f>+NPV(IF(U71=1,$C68,IF(U71=2,$C69,$C70)),V64:$AG64)</f>
        <v>5.7601611924159304</v>
      </c>
      <c r="V72" s="25">
        <f>+NPV(IF(V71=1,$C68,IF(V71=2,$C69,$C70)),W64:$AG64)</f>
        <v>5.7048542163400811</v>
      </c>
      <c r="W72" s="25">
        <f>+NPV(IF(W71=1,$C68,IF(W71=2,$C69,$C70)),X64:$AG64)</f>
        <v>5.6423703598310233</v>
      </c>
      <c r="X72" s="25">
        <f>+NPV(IF(X71=1,$C68,IF(X71=2,$C69,$C70)),Y64:$AG64)</f>
        <v>5.571778318803684</v>
      </c>
      <c r="Y72" s="25">
        <f>+NPV(IF(Y71=1,$C68,IF(Y71=2,$C69,$C70)),Z64:$AG64)</f>
        <v>5.4920259389920556</v>
      </c>
      <c r="Z72" s="25">
        <f>+NPV(IF(Z71=1,$C68,IF(Z71=2,$C69,$C70)),AA64:$AG64)</f>
        <v>5.4019245338895354</v>
      </c>
      <c r="AA72" s="25">
        <f>+NPV(IF(AA71=1,$C68,IF(AA71=2,$C69,$C70)),AB64:$AG64)</f>
        <v>5.3001311677150884</v>
      </c>
      <c r="AB72" s="25">
        <f>+NPV(IF(AB71=1,$C68,IF(AB71=2,$C69,$C70)),AC64:$AG64)</f>
        <v>5.1851286393379228</v>
      </c>
      <c r="AC72" s="25">
        <f>+NPV(IF(AC71=1,$C68,IF(AC71=2,$C69,$C70)),AD64:$AG64)</f>
        <v>5.055202868826755</v>
      </c>
      <c r="AD72" s="25">
        <f>+NPV(IF(AD71=1,$C68,IF(AD71=2,$C69,$C70)),AE64:$AG64)</f>
        <v>4.3732365230116157</v>
      </c>
      <c r="AE72" s="25">
        <f>+NPV(IF(AE71=1,$C68,IF(AE71=2,$C69,$C70)),AF64:$AG64)</f>
        <v>3.3351847625478852</v>
      </c>
      <c r="AF72" s="25">
        <f>+NPV(IF(AF71=1,$C68,IF(AF71=2,$C69,$C70)),AG64:$AG64)</f>
        <v>1.8948403523584323</v>
      </c>
      <c r="AG72" s="26"/>
    </row>
    <row r="73" spans="2:33" x14ac:dyDescent="0.25">
      <c r="F73" s="27"/>
      <c r="G73" s="28"/>
      <c r="H73" s="28"/>
      <c r="I73" s="28"/>
      <c r="J73" s="28"/>
      <c r="K73" s="28"/>
      <c r="L73" s="28"/>
      <c r="M73" s="28"/>
      <c r="N73" s="28"/>
      <c r="O73" s="28"/>
      <c r="P73" s="28"/>
      <c r="Q73" s="28"/>
      <c r="R73" s="28"/>
      <c r="S73" s="28"/>
      <c r="T73" s="28"/>
      <c r="U73" s="28"/>
      <c r="V73" s="28"/>
      <c r="W73" s="28"/>
      <c r="X73" s="28"/>
      <c r="Y73" s="28"/>
      <c r="Z73" s="28"/>
      <c r="AA73" s="28"/>
      <c r="AB73" s="28"/>
      <c r="AC73" s="28"/>
      <c r="AD73" s="28"/>
      <c r="AE73" s="28"/>
      <c r="AF73" s="28"/>
      <c r="AG73" s="28"/>
    </row>
    <row r="74" spans="2:33" x14ac:dyDescent="0.25"/>
    <row r="75" spans="2:33" hidden="1" x14ac:dyDescent="0.25"/>
    <row r="76" spans="2:33" hidden="1" x14ac:dyDescent="0.25"/>
    <row r="77" spans="2:33" hidden="1" x14ac:dyDescent="0.25"/>
    <row r="78" spans="2:33" hidden="1" x14ac:dyDescent="0.25"/>
    <row r="79" spans="2:33" hidden="1" x14ac:dyDescent="0.25"/>
    <row r="80" spans="2:33" hidden="1" x14ac:dyDescent="0.25"/>
    <row r="81" hidden="1" x14ac:dyDescent="0.25"/>
    <row r="82" hidden="1" x14ac:dyDescent="0.25"/>
    <row r="83" hidden="1" x14ac:dyDescent="0.25"/>
    <row r="84" hidden="1" x14ac:dyDescent="0.25"/>
    <row r="85" hidden="1" x14ac:dyDescent="0.25"/>
    <row r="86" hidden="1" x14ac:dyDescent="0.25"/>
    <row r="87" hidden="1" x14ac:dyDescent="0.25"/>
    <row r="88" hidden="1" x14ac:dyDescent="0.25"/>
    <row r="89" hidden="1" x14ac:dyDescent="0.25"/>
    <row r="90" hidden="1" x14ac:dyDescent="0.25"/>
    <row r="91" hidden="1" x14ac:dyDescent="0.25"/>
    <row r="92" hidden="1" x14ac:dyDescent="0.25"/>
    <row r="93" hidden="1" x14ac:dyDescent="0.25"/>
    <row r="94" hidden="1" x14ac:dyDescent="0.25"/>
    <row r="95" hidden="1" x14ac:dyDescent="0.25"/>
    <row r="96" hidden="1" x14ac:dyDescent="0.25"/>
    <row r="97" hidden="1" x14ac:dyDescent="0.25"/>
    <row r="98" hidden="1" x14ac:dyDescent="0.25"/>
    <row r="99" hidden="1" x14ac:dyDescent="0.25"/>
    <row r="100" hidden="1" x14ac:dyDescent="0.25"/>
    <row r="101" hidden="1" x14ac:dyDescent="0.25"/>
    <row r="102" hidden="1" x14ac:dyDescent="0.25"/>
    <row r="103" hidden="1" x14ac:dyDescent="0.25"/>
    <row r="104" hidden="1" x14ac:dyDescent="0.25"/>
    <row r="105" hidden="1" x14ac:dyDescent="0.25"/>
    <row r="106" hidden="1" x14ac:dyDescent="0.25"/>
    <row r="107" hidden="1" x14ac:dyDescent="0.25"/>
    <row r="108" hidden="1" x14ac:dyDescent="0.25"/>
    <row r="109" hidden="1" x14ac:dyDescent="0.25"/>
    <row r="110" hidden="1" x14ac:dyDescent="0.25"/>
    <row r="111" hidden="1" x14ac:dyDescent="0.25"/>
    <row r="112" hidden="1" x14ac:dyDescent="0.25"/>
    <row r="113" hidden="1" x14ac:dyDescent="0.25"/>
    <row r="114" hidden="1" x14ac:dyDescent="0.25"/>
    <row r="115" hidden="1" x14ac:dyDescent="0.25"/>
    <row r="116" hidden="1" x14ac:dyDescent="0.25"/>
    <row r="117" hidden="1" x14ac:dyDescent="0.25"/>
    <row r="118" hidden="1" x14ac:dyDescent="0.25"/>
    <row r="119" hidden="1" x14ac:dyDescent="0.25"/>
    <row r="120" hidden="1" x14ac:dyDescent="0.25"/>
    <row r="121" hidden="1" x14ac:dyDescent="0.25"/>
    <row r="122" hidden="1" x14ac:dyDescent="0.25"/>
    <row r="123" hidden="1" x14ac:dyDescent="0.25"/>
    <row r="124" hidden="1" x14ac:dyDescent="0.25"/>
    <row r="125" hidden="1" x14ac:dyDescent="0.25"/>
    <row r="126" hidden="1" x14ac:dyDescent="0.25"/>
    <row r="127" hidden="1" x14ac:dyDescent="0.25"/>
    <row r="128" hidden="1" x14ac:dyDescent="0.25"/>
    <row r="129" hidden="1" x14ac:dyDescent="0.25"/>
    <row r="130" hidden="1" x14ac:dyDescent="0.25"/>
    <row r="131" hidden="1" x14ac:dyDescent="0.25"/>
    <row r="132" hidden="1" x14ac:dyDescent="0.25"/>
    <row r="133" hidden="1" x14ac:dyDescent="0.25"/>
    <row r="134" hidden="1" x14ac:dyDescent="0.25"/>
    <row r="135" hidden="1" x14ac:dyDescent="0.25"/>
    <row r="136" hidden="1" x14ac:dyDescent="0.25"/>
    <row r="137" hidden="1" x14ac:dyDescent="0.25"/>
    <row r="138" hidden="1" x14ac:dyDescent="0.25"/>
    <row r="139" hidden="1" x14ac:dyDescent="0.25"/>
    <row r="140" hidden="1" x14ac:dyDescent="0.25"/>
    <row r="141" hidden="1" x14ac:dyDescent="0.25"/>
    <row r="142" hidden="1" x14ac:dyDescent="0.25"/>
    <row r="143" hidden="1" x14ac:dyDescent="0.25"/>
    <row r="144" hidden="1" x14ac:dyDescent="0.25"/>
    <row r="145" hidden="1" x14ac:dyDescent="0.25"/>
    <row r="146" hidden="1" x14ac:dyDescent="0.25"/>
    <row r="147" hidden="1" x14ac:dyDescent="0.25"/>
    <row r="148" hidden="1" x14ac:dyDescent="0.25"/>
    <row r="149" hidden="1" x14ac:dyDescent="0.25"/>
    <row r="150" hidden="1" x14ac:dyDescent="0.25"/>
    <row r="151" hidden="1" x14ac:dyDescent="0.25"/>
    <row r="152" hidden="1" x14ac:dyDescent="0.25"/>
    <row r="153" hidden="1" x14ac:dyDescent="0.25"/>
    <row r="154" hidden="1" x14ac:dyDescent="0.25"/>
    <row r="155" hidden="1" x14ac:dyDescent="0.25"/>
    <row r="156" hidden="1" x14ac:dyDescent="0.25"/>
    <row r="157" hidden="1" x14ac:dyDescent="0.25"/>
    <row r="158" hidden="1" x14ac:dyDescent="0.25"/>
    <row r="159" hidden="1" x14ac:dyDescent="0.25"/>
    <row r="16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hidden="1" x14ac:dyDescent="0.25"/>
    <row r="178" hidden="1" x14ac:dyDescent="0.25"/>
    <row r="179" hidden="1" x14ac:dyDescent="0.25"/>
    <row r="180" hidden="1" x14ac:dyDescent="0.25"/>
    <row r="181" hidden="1" x14ac:dyDescent="0.25"/>
    <row r="182" hidden="1" x14ac:dyDescent="0.25"/>
    <row r="183" hidden="1" x14ac:dyDescent="0.25"/>
    <row r="184" hidden="1" x14ac:dyDescent="0.25"/>
    <row r="185" hidden="1" x14ac:dyDescent="0.25"/>
    <row r="186" hidden="1" x14ac:dyDescent="0.25"/>
    <row r="187" hidden="1" x14ac:dyDescent="0.25"/>
    <row r="188" hidden="1" x14ac:dyDescent="0.25"/>
    <row r="189" hidden="1" x14ac:dyDescent="0.25"/>
  </sheetData>
  <sheetProtection password="8610" sheet="1" objects="1" scenarios="1"/>
  <pageMargins left="0.7" right="0.7" top="0.75" bottom="0.75" header="0.3" footer="0.3"/>
  <pageSetup paperSize="9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I1233"/>
  <sheetViews>
    <sheetView showGridLines="0" zoomScale="80" zoomScaleNormal="80" workbookViewId="0">
      <pane xSplit="2" ySplit="7" topLeftCell="C8" activePane="bottomRight" state="frozen"/>
      <selection pane="topRight" activeCell="C1" sqref="C1"/>
      <selection pane="bottomLeft" activeCell="A8" sqref="A8"/>
      <selection pane="bottomRight" activeCell="B6" sqref="B6"/>
    </sheetView>
  </sheetViews>
  <sheetFormatPr defaultColWidth="0" defaultRowHeight="15" customHeight="1" zeroHeight="1" x14ac:dyDescent="0.25"/>
  <cols>
    <col min="1" max="1" width="3.7109375" style="2" customWidth="1"/>
    <col min="2" max="2" width="47.42578125" style="2" customWidth="1"/>
    <col min="3" max="3" width="8.7109375" style="2" customWidth="1"/>
    <col min="4" max="33" width="10.42578125" style="2" customWidth="1"/>
    <col min="34" max="34" width="9.140625" style="2" customWidth="1"/>
    <col min="35" max="61" width="0" style="2" hidden="1" customWidth="1"/>
    <col min="62" max="16384" width="9.140625" style="2" hidden="1"/>
  </cols>
  <sheetData>
    <row r="1" spans="1:61" ht="21" x14ac:dyDescent="0.35">
      <c r="A1" s="1" t="s">
        <v>176</v>
      </c>
    </row>
    <row r="2" spans="1:61" ht="18.75" x14ac:dyDescent="0.3">
      <c r="A2" s="3" t="s">
        <v>39</v>
      </c>
    </row>
    <row r="3" spans="1:61" x14ac:dyDescent="0.25"/>
    <row r="4" spans="1:61" x14ac:dyDescent="0.25"/>
    <row r="5" spans="1:61" x14ac:dyDescent="0.25">
      <c r="P5" s="32" t="s">
        <v>77</v>
      </c>
    </row>
    <row r="6" spans="1:61" x14ac:dyDescent="0.25">
      <c r="AH6" s="13"/>
      <c r="AI6" s="13"/>
      <c r="AJ6" s="13"/>
      <c r="AK6" s="13"/>
      <c r="AL6" s="13"/>
      <c r="AM6" s="13"/>
      <c r="AN6" s="13"/>
      <c r="AO6" s="13"/>
      <c r="AP6" s="13"/>
      <c r="AQ6" s="13"/>
      <c r="AR6" s="13"/>
      <c r="AS6" s="13"/>
      <c r="AT6" s="13"/>
      <c r="AU6" s="13"/>
      <c r="AV6" s="13"/>
      <c r="AW6" s="13"/>
      <c r="AX6" s="13"/>
      <c r="AY6" s="13"/>
      <c r="AZ6" s="13"/>
      <c r="BA6" s="13"/>
      <c r="BB6" s="13"/>
      <c r="BC6" s="13"/>
      <c r="BD6" s="13"/>
      <c r="BE6" s="13"/>
      <c r="BF6" s="13"/>
      <c r="BG6" s="13"/>
      <c r="BH6" s="13"/>
      <c r="BI6" s="13"/>
    </row>
    <row r="7" spans="1:61" ht="15" customHeight="1" x14ac:dyDescent="0.25">
      <c r="D7" s="5">
        <v>1</v>
      </c>
      <c r="E7" s="5">
        <f t="shared" ref="E7:AG7" si="0">+D7+1</f>
        <v>2</v>
      </c>
      <c r="F7" s="5">
        <f t="shared" si="0"/>
        <v>3</v>
      </c>
      <c r="G7" s="5">
        <f t="shared" si="0"/>
        <v>4</v>
      </c>
      <c r="H7" s="5">
        <f t="shared" si="0"/>
        <v>5</v>
      </c>
      <c r="I7" s="5">
        <f t="shared" si="0"/>
        <v>6</v>
      </c>
      <c r="J7" s="5">
        <f t="shared" si="0"/>
        <v>7</v>
      </c>
      <c r="K7" s="5">
        <f t="shared" si="0"/>
        <v>8</v>
      </c>
      <c r="L7" s="5">
        <f t="shared" si="0"/>
        <v>9</v>
      </c>
      <c r="M7" s="5">
        <f t="shared" si="0"/>
        <v>10</v>
      </c>
      <c r="N7" s="5">
        <f t="shared" si="0"/>
        <v>11</v>
      </c>
      <c r="O7" s="5">
        <f t="shared" si="0"/>
        <v>12</v>
      </c>
      <c r="P7" s="5">
        <f t="shared" si="0"/>
        <v>13</v>
      </c>
      <c r="Q7" s="5">
        <f t="shared" si="0"/>
        <v>14</v>
      </c>
      <c r="R7" s="5">
        <f t="shared" si="0"/>
        <v>15</v>
      </c>
      <c r="S7" s="5">
        <f t="shared" si="0"/>
        <v>16</v>
      </c>
      <c r="T7" s="5">
        <f t="shared" si="0"/>
        <v>17</v>
      </c>
      <c r="U7" s="5">
        <f t="shared" si="0"/>
        <v>18</v>
      </c>
      <c r="V7" s="5">
        <f t="shared" si="0"/>
        <v>19</v>
      </c>
      <c r="W7" s="5">
        <f t="shared" si="0"/>
        <v>20</v>
      </c>
      <c r="X7" s="5">
        <f t="shared" si="0"/>
        <v>21</v>
      </c>
      <c r="Y7" s="5">
        <f t="shared" si="0"/>
        <v>22</v>
      </c>
      <c r="Z7" s="5">
        <f t="shared" si="0"/>
        <v>23</v>
      </c>
      <c r="AA7" s="5">
        <f t="shared" si="0"/>
        <v>24</v>
      </c>
      <c r="AB7" s="5">
        <f t="shared" si="0"/>
        <v>25</v>
      </c>
      <c r="AC7" s="5">
        <f t="shared" si="0"/>
        <v>26</v>
      </c>
      <c r="AD7" s="5">
        <f t="shared" si="0"/>
        <v>27</v>
      </c>
      <c r="AE7" s="5">
        <f t="shared" si="0"/>
        <v>28</v>
      </c>
      <c r="AF7" s="5">
        <f t="shared" si="0"/>
        <v>29</v>
      </c>
      <c r="AG7" s="5">
        <f t="shared" si="0"/>
        <v>30</v>
      </c>
    </row>
    <row r="8" spans="1:61" ht="15" customHeight="1" x14ac:dyDescent="0.25"/>
    <row r="9" spans="1:61" s="33" customFormat="1" ht="15" customHeight="1" x14ac:dyDescent="0.25">
      <c r="A9" s="33" t="s">
        <v>84</v>
      </c>
    </row>
    <row r="10" spans="1:61" ht="15" customHeight="1" x14ac:dyDescent="0.25"/>
    <row r="11" spans="1:61" ht="15" customHeight="1" x14ac:dyDescent="0.25">
      <c r="A11" s="2" t="s">
        <v>87</v>
      </c>
      <c r="B11" s="34" t="s">
        <v>85</v>
      </c>
      <c r="C11" s="35"/>
      <c r="D11" s="35"/>
      <c r="E11" s="35"/>
      <c r="F11" s="35"/>
      <c r="G11" s="35"/>
      <c r="H11" s="35"/>
      <c r="I11" s="35"/>
      <c r="J11" s="35"/>
      <c r="K11" s="35"/>
      <c r="L11" s="35"/>
      <c r="M11" s="35"/>
      <c r="N11" s="35"/>
      <c r="O11" s="35"/>
      <c r="P11" s="35"/>
      <c r="Q11" s="35"/>
      <c r="R11" s="35"/>
      <c r="S11" s="35"/>
      <c r="T11" s="35"/>
      <c r="U11" s="35"/>
      <c r="V11" s="35"/>
      <c r="W11" s="35"/>
      <c r="X11" s="35"/>
      <c r="Y11" s="35"/>
      <c r="Z11" s="35"/>
      <c r="AA11" s="35"/>
      <c r="AB11" s="35"/>
      <c r="AC11" s="35"/>
      <c r="AD11" s="35"/>
      <c r="AE11" s="35"/>
      <c r="AF11" s="35"/>
      <c r="AG11" s="35"/>
    </row>
    <row r="12" spans="1:61" ht="15" customHeight="1" x14ac:dyDescent="0.25">
      <c r="B12" s="36"/>
    </row>
    <row r="13" spans="1:61" ht="15" customHeight="1" x14ac:dyDescent="0.25">
      <c r="B13" s="37" t="s">
        <v>53</v>
      </c>
      <c r="D13" s="13">
        <f>+IF(D7&lt;='02. Controlo'!$C$10,1,0)</f>
        <v>1</v>
      </c>
      <c r="E13" s="13">
        <f>+IF(E7&lt;='02. Controlo'!$C$10,1,0)</f>
        <v>1</v>
      </c>
      <c r="F13" s="13">
        <f>+IF(F7&lt;='02. Controlo'!$C$10,1,0)</f>
        <v>1</v>
      </c>
      <c r="G13" s="13">
        <f>+IF(G7&lt;='02. Controlo'!$C$10,1,0)</f>
        <v>1</v>
      </c>
      <c r="H13" s="13">
        <f>+IF(H7&lt;='02. Controlo'!$C$10,1,0)</f>
        <v>1</v>
      </c>
      <c r="I13" s="13">
        <f>+IF(I7&lt;='02. Controlo'!$C$10,1,0)</f>
        <v>1</v>
      </c>
      <c r="J13" s="13">
        <f>+IF(J7&lt;='02. Controlo'!$C$10,1,0)</f>
        <v>1</v>
      </c>
      <c r="K13" s="13">
        <f>+IF(K7&lt;='02. Controlo'!$C$10,1,0)</f>
        <v>1</v>
      </c>
      <c r="L13" s="13">
        <f>+IF(L7&lt;='02. Controlo'!$C$10,1,0)</f>
        <v>1</v>
      </c>
      <c r="M13" s="13">
        <f>+IF(M7&lt;='02. Controlo'!$C$10,1,0)</f>
        <v>1</v>
      </c>
      <c r="N13" s="13">
        <f>+IF(N7&lt;='02. Controlo'!$C$10,1,0)</f>
        <v>0</v>
      </c>
      <c r="O13" s="13">
        <f>+IF(O7&lt;='02. Controlo'!$C$10,1,0)</f>
        <v>0</v>
      </c>
      <c r="P13" s="13">
        <f>+IF(P7&lt;='02. Controlo'!$C$10,1,0)</f>
        <v>0</v>
      </c>
      <c r="Q13" s="13">
        <f>+IF(Q7&lt;='02. Controlo'!$C$10,1,0)</f>
        <v>0</v>
      </c>
      <c r="R13" s="13">
        <f>+IF(R7&lt;='02. Controlo'!$C$10,1,0)</f>
        <v>0</v>
      </c>
      <c r="S13" s="13">
        <f>+IF(S7&lt;='02. Controlo'!$C$10,1,0)</f>
        <v>0</v>
      </c>
      <c r="T13" s="13">
        <f>+IF(T7&lt;='02. Controlo'!$C$10,1,0)</f>
        <v>0</v>
      </c>
      <c r="U13" s="13">
        <f>+IF(U7&lt;='02. Controlo'!$C$10,1,0)</f>
        <v>0</v>
      </c>
      <c r="V13" s="13">
        <f>+IF(V7&lt;='02. Controlo'!$C$10,1,0)</f>
        <v>0</v>
      </c>
      <c r="W13" s="13">
        <f>+IF(W7&lt;='02. Controlo'!$C$10,1,0)</f>
        <v>0</v>
      </c>
      <c r="X13" s="13">
        <f>+IF(X7&lt;='02. Controlo'!$C$10,1,0)</f>
        <v>0</v>
      </c>
      <c r="Y13" s="13">
        <f>+IF(Y7&lt;='02. Controlo'!$C$10,1,0)</f>
        <v>0</v>
      </c>
      <c r="Z13" s="13">
        <f>+IF(Z7&lt;='02. Controlo'!$C$10,1,0)</f>
        <v>0</v>
      </c>
      <c r="AA13" s="13">
        <f>+IF(AA7&lt;='02. Controlo'!$C$10,1,0)</f>
        <v>0</v>
      </c>
      <c r="AB13" s="13">
        <f>+IF(AB7&lt;='02. Controlo'!$C$10,1,0)</f>
        <v>0</v>
      </c>
      <c r="AC13" s="13">
        <f>+IF(AC7&lt;='02. Controlo'!$C$10,1,0)</f>
        <v>0</v>
      </c>
      <c r="AD13" s="13">
        <f>+IF(AD7&lt;='02. Controlo'!$C$10,1,0)</f>
        <v>0</v>
      </c>
      <c r="AE13" s="13">
        <f>+IF(AE7&lt;='02. Controlo'!$C$10,1,0)</f>
        <v>0</v>
      </c>
      <c r="AF13" s="13">
        <f>+IF(AF7&lt;='02. Controlo'!$C$10,1,0)</f>
        <v>0</v>
      </c>
      <c r="AG13" s="13">
        <f>+IF(AG7&lt;='02. Controlo'!$C$10,1,0)</f>
        <v>0</v>
      </c>
    </row>
    <row r="14" spans="1:61" ht="15" customHeight="1" x14ac:dyDescent="0.25">
      <c r="B14" s="37" t="s">
        <v>55</v>
      </c>
      <c r="D14" s="13">
        <f>+IF(D7='02. Controlo'!$C$10,1,0)</f>
        <v>0</v>
      </c>
      <c r="E14" s="13">
        <f>+IF(E7='02. Controlo'!$C$10,1,0)</f>
        <v>0</v>
      </c>
      <c r="F14" s="13">
        <f>+IF(F7='02. Controlo'!$C$10,1,0)</f>
        <v>0</v>
      </c>
      <c r="G14" s="13">
        <f>+IF(G7='02. Controlo'!$C$10,1,0)</f>
        <v>0</v>
      </c>
      <c r="H14" s="13">
        <f>+IF(H7='02. Controlo'!$C$10,1,0)</f>
        <v>0</v>
      </c>
      <c r="I14" s="13">
        <f>+IF(I7='02. Controlo'!$C$10,1,0)</f>
        <v>0</v>
      </c>
      <c r="J14" s="13">
        <f>+IF(J7='02. Controlo'!$C$10,1,0)</f>
        <v>0</v>
      </c>
      <c r="K14" s="13">
        <f>+IF(K7='02. Controlo'!$C$10,1,0)</f>
        <v>0</v>
      </c>
      <c r="L14" s="13">
        <f>+IF(L7='02. Controlo'!$C$10,1,0)</f>
        <v>0</v>
      </c>
      <c r="M14" s="13">
        <f>+IF(M7='02. Controlo'!$C$10,1,0)</f>
        <v>1</v>
      </c>
      <c r="N14" s="13">
        <f>+IF(N7='02. Controlo'!$C$10,1,0)</f>
        <v>0</v>
      </c>
      <c r="O14" s="13">
        <f>+IF(O7='02. Controlo'!$C$10,1,0)</f>
        <v>0</v>
      </c>
      <c r="P14" s="13">
        <f>+IF(P7='02. Controlo'!$C$10,1,0)</f>
        <v>0</v>
      </c>
      <c r="Q14" s="13">
        <f>+IF(Q7='02. Controlo'!$C$10,1,0)</f>
        <v>0</v>
      </c>
      <c r="R14" s="13">
        <f>+IF(R7='02. Controlo'!$C$10,1,0)</f>
        <v>0</v>
      </c>
      <c r="S14" s="13">
        <f>+IF(S7='02. Controlo'!$C$10,1,0)</f>
        <v>0</v>
      </c>
      <c r="T14" s="13">
        <f>+IF(T7='02. Controlo'!$C$10,1,0)</f>
        <v>0</v>
      </c>
      <c r="U14" s="13">
        <f>+IF(U7='02. Controlo'!$C$10,1,0)</f>
        <v>0</v>
      </c>
      <c r="V14" s="13">
        <f>+IF(V7='02. Controlo'!$C$10,1,0)</f>
        <v>0</v>
      </c>
      <c r="W14" s="13">
        <f>+IF(W7='02. Controlo'!$C$10,1,0)</f>
        <v>0</v>
      </c>
      <c r="X14" s="13">
        <f>+IF(X7='02. Controlo'!$C$10,1,0)</f>
        <v>0</v>
      </c>
      <c r="Y14" s="13">
        <f>+IF(Y7='02. Controlo'!$C$10,1,0)</f>
        <v>0</v>
      </c>
      <c r="Z14" s="13">
        <f>+IF(Z7='02. Controlo'!$C$10,1,0)</f>
        <v>0</v>
      </c>
      <c r="AA14" s="13">
        <f>+IF(AA7='02. Controlo'!$C$10,1,0)</f>
        <v>0</v>
      </c>
      <c r="AB14" s="13">
        <f>+IF(AB7='02. Controlo'!$C$10,1,0)</f>
        <v>0</v>
      </c>
      <c r="AC14" s="13">
        <f>+IF(AC7='02. Controlo'!$C$10,1,0)</f>
        <v>0</v>
      </c>
      <c r="AD14" s="13">
        <f>+IF(AD7='02. Controlo'!$C$10,1,0)</f>
        <v>0</v>
      </c>
      <c r="AE14" s="13">
        <f>+IF(AE7='02. Controlo'!$C$10,1,0)</f>
        <v>0</v>
      </c>
      <c r="AF14" s="13">
        <f>+IF(AF7='02. Controlo'!$C$10,1,0)</f>
        <v>0</v>
      </c>
      <c r="AG14" s="13">
        <f>+IF(AG7='02. Controlo'!$C$10,1,0)</f>
        <v>0</v>
      </c>
    </row>
    <row r="15" spans="1:61" ht="15" customHeight="1" x14ac:dyDescent="0.25">
      <c r="B15" s="37" t="s">
        <v>74</v>
      </c>
      <c r="D15" s="13">
        <f>+IF(D7&lt;='02. Controlo'!$C$11,1,0)</f>
        <v>1</v>
      </c>
      <c r="E15" s="13">
        <f>+IF(E7&lt;='02. Controlo'!$C$11,1,0)</f>
        <v>1</v>
      </c>
      <c r="F15" s="13">
        <f>+IF(F7&lt;='02. Controlo'!$C$11,1,0)</f>
        <v>1</v>
      </c>
      <c r="G15" s="13">
        <f>+IF(G7&lt;='02. Controlo'!$C$11,1,0)</f>
        <v>1</v>
      </c>
      <c r="H15" s="13">
        <f>+IF(H7&lt;='02. Controlo'!$C$11,1,0)</f>
        <v>1</v>
      </c>
      <c r="I15" s="13">
        <f>+IF(I7&lt;='02. Controlo'!$C$11,1,0)</f>
        <v>0</v>
      </c>
      <c r="J15" s="13">
        <f>+IF(J7&lt;='02. Controlo'!$C$11,1,0)</f>
        <v>0</v>
      </c>
      <c r="K15" s="13">
        <f>+IF(K7&lt;='02. Controlo'!$C$11,1,0)</f>
        <v>0</v>
      </c>
      <c r="L15" s="13">
        <f>+IF(L7&lt;='02. Controlo'!$C$11,1,0)</f>
        <v>0</v>
      </c>
      <c r="M15" s="13">
        <f>+IF(M7&lt;='02. Controlo'!$C$11,1,0)</f>
        <v>0</v>
      </c>
      <c r="N15" s="13">
        <f>+IF(N7&lt;='02. Controlo'!$C$11,1,0)</f>
        <v>0</v>
      </c>
      <c r="O15" s="13">
        <f>+IF(O7&lt;='02. Controlo'!$C$11,1,0)</f>
        <v>0</v>
      </c>
      <c r="P15" s="13">
        <f>+IF(P7&lt;='02. Controlo'!$C$11,1,0)</f>
        <v>0</v>
      </c>
      <c r="Q15" s="13">
        <f>+IF(Q7&lt;='02. Controlo'!$C$11,1,0)</f>
        <v>0</v>
      </c>
      <c r="R15" s="13">
        <f>+IF(R7&lt;='02. Controlo'!$C$11,1,0)</f>
        <v>0</v>
      </c>
      <c r="S15" s="13">
        <f>+IF(S7&lt;='02. Controlo'!$C$11,1,0)</f>
        <v>0</v>
      </c>
      <c r="T15" s="13">
        <f>+IF(T7&lt;='02. Controlo'!$C$11,1,0)</f>
        <v>0</v>
      </c>
      <c r="U15" s="13">
        <f>+IF(U7&lt;='02. Controlo'!$C$11,1,0)</f>
        <v>0</v>
      </c>
      <c r="V15" s="13">
        <f>+IF(V7&lt;='02. Controlo'!$C$11,1,0)</f>
        <v>0</v>
      </c>
      <c r="W15" s="13">
        <f>+IF(W7&lt;='02. Controlo'!$C$11,1,0)</f>
        <v>0</v>
      </c>
      <c r="X15" s="13">
        <f>+IF(X7&lt;='02. Controlo'!$C$11,1,0)</f>
        <v>0</v>
      </c>
      <c r="Y15" s="13">
        <f>+IF(Y7&lt;='02. Controlo'!$C$11,1,0)</f>
        <v>0</v>
      </c>
      <c r="Z15" s="13">
        <f>+IF(Z7&lt;='02. Controlo'!$C$11,1,0)</f>
        <v>0</v>
      </c>
      <c r="AA15" s="13">
        <f>+IF(AA7&lt;='02. Controlo'!$C$11,1,0)</f>
        <v>0</v>
      </c>
      <c r="AB15" s="13">
        <f>+IF(AB7&lt;='02. Controlo'!$C$11,1,0)</f>
        <v>0</v>
      </c>
      <c r="AC15" s="13">
        <f>+IF(AC7&lt;='02. Controlo'!$C$11,1,0)</f>
        <v>0</v>
      </c>
      <c r="AD15" s="13">
        <f>+IF(AD7&lt;='02. Controlo'!$C$11,1,0)</f>
        <v>0</v>
      </c>
      <c r="AE15" s="13">
        <f>+IF(AE7&lt;='02. Controlo'!$C$11,1,0)</f>
        <v>0</v>
      </c>
      <c r="AF15" s="13">
        <f>+IF(AF7&lt;='02. Controlo'!$C$11,1,0)</f>
        <v>0</v>
      </c>
      <c r="AG15" s="13">
        <f>+IF(AG7&lt;='02. Controlo'!$C$11,1,0)</f>
        <v>0</v>
      </c>
    </row>
    <row r="16" spans="1:61" ht="15" customHeight="1" x14ac:dyDescent="0.25">
      <c r="B16" s="37" t="s">
        <v>75</v>
      </c>
      <c r="D16" s="13">
        <f>+IF(D7&gt;('02. Controlo'!$C$10-'02. Controlo'!$C$12),1,0)*D13</f>
        <v>0</v>
      </c>
      <c r="E16" s="13">
        <f>+IF(E7&gt;('02. Controlo'!$C$10-'02. Controlo'!$C$12),1,0)*E13</f>
        <v>0</v>
      </c>
      <c r="F16" s="13">
        <f>+IF(F7&gt;('02. Controlo'!$C$10-'02. Controlo'!$C$12),1,0)*F13</f>
        <v>0</v>
      </c>
      <c r="G16" s="13">
        <f>+IF(G7&gt;('02. Controlo'!$C$10-'02. Controlo'!$C$12),1,0)*G13</f>
        <v>0</v>
      </c>
      <c r="H16" s="13">
        <f>+IF(H7&gt;('02. Controlo'!$C$10-'02. Controlo'!$C$12),1,0)*H13</f>
        <v>0</v>
      </c>
      <c r="I16" s="13">
        <f>+IF(I7&gt;('02. Controlo'!$C$10-'02. Controlo'!$C$12),1,0)*I13</f>
        <v>0</v>
      </c>
      <c r="J16" s="13">
        <f>+IF(J7&gt;('02. Controlo'!$C$10-'02. Controlo'!$C$12),1,0)*J13</f>
        <v>1</v>
      </c>
      <c r="K16" s="13">
        <f>+IF(K7&gt;('02. Controlo'!$C$10-'02. Controlo'!$C$12),1,0)*K13</f>
        <v>1</v>
      </c>
      <c r="L16" s="13">
        <f>+IF(L7&gt;('02. Controlo'!$C$10-'02. Controlo'!$C$12),1,0)*L13</f>
        <v>1</v>
      </c>
      <c r="M16" s="13">
        <f>+IF(M7&gt;('02. Controlo'!$C$10-'02. Controlo'!$C$12),1,0)*M13</f>
        <v>1</v>
      </c>
      <c r="N16" s="13">
        <f>+IF(N7&gt;('02. Controlo'!$C$10-'02. Controlo'!$C$12),1,0)*N13</f>
        <v>0</v>
      </c>
      <c r="O16" s="13">
        <f>+IF(O7&gt;('02. Controlo'!$C$10-'02. Controlo'!$C$12),1,0)*O13</f>
        <v>0</v>
      </c>
      <c r="P16" s="13">
        <f>+IF(P7&gt;('02. Controlo'!$C$10-'02. Controlo'!$C$12),1,0)*P13</f>
        <v>0</v>
      </c>
      <c r="Q16" s="13">
        <f>+IF(Q7&gt;('02. Controlo'!$C$10-'02. Controlo'!$C$12),1,0)*Q13</f>
        <v>0</v>
      </c>
      <c r="R16" s="13">
        <f>+IF(R7&gt;('02. Controlo'!$C$10-'02. Controlo'!$C$12),1,0)*R13</f>
        <v>0</v>
      </c>
      <c r="S16" s="13">
        <f>+IF(S7&gt;('02. Controlo'!$C$10-'02. Controlo'!$C$12),1,0)*S13</f>
        <v>0</v>
      </c>
      <c r="T16" s="13">
        <f>+IF(T7&gt;('02. Controlo'!$C$10-'02. Controlo'!$C$12),1,0)*T13</f>
        <v>0</v>
      </c>
      <c r="U16" s="13">
        <f>+IF(U7&gt;('02. Controlo'!$C$10-'02. Controlo'!$C$12),1,0)*U13</f>
        <v>0</v>
      </c>
      <c r="V16" s="13">
        <f>+IF(V7&gt;('02. Controlo'!$C$10-'02. Controlo'!$C$12),1,0)*V13</f>
        <v>0</v>
      </c>
      <c r="W16" s="13">
        <f>+IF(W7&gt;('02. Controlo'!$C$10-'02. Controlo'!$C$12),1,0)*W13</f>
        <v>0</v>
      </c>
      <c r="X16" s="13">
        <f>+IF(X7&gt;('02. Controlo'!$C$10-'02. Controlo'!$C$12),1,0)*X13</f>
        <v>0</v>
      </c>
      <c r="Y16" s="13">
        <f>+IF(Y7&gt;('02. Controlo'!$C$10-'02. Controlo'!$C$12),1,0)*Y13</f>
        <v>0</v>
      </c>
      <c r="Z16" s="13">
        <f>+IF(Z7&gt;('02. Controlo'!$C$10-'02. Controlo'!$C$12),1,0)*Z13</f>
        <v>0</v>
      </c>
      <c r="AA16" s="13">
        <f>+IF(AA7&gt;('02. Controlo'!$C$10-'02. Controlo'!$C$12),1,0)*AA13</f>
        <v>0</v>
      </c>
      <c r="AB16" s="13">
        <f>+IF(AB7&gt;('02. Controlo'!$C$10-'02. Controlo'!$C$12),1,0)*AB13</f>
        <v>0</v>
      </c>
      <c r="AC16" s="13">
        <f>+IF(AC7&gt;('02. Controlo'!$C$10-'02. Controlo'!$C$12),1,0)*AC13</f>
        <v>0</v>
      </c>
      <c r="AD16" s="13">
        <f>+IF(AD7&gt;('02. Controlo'!$C$10-'02. Controlo'!$C$12),1,0)*AD13</f>
        <v>0</v>
      </c>
      <c r="AE16" s="13">
        <f>+IF(AE7&gt;('02. Controlo'!$C$10-'02. Controlo'!$C$12),1,0)*AE13</f>
        <v>0</v>
      </c>
      <c r="AF16" s="13">
        <f>+IF(AF7&gt;('02. Controlo'!$C$10-'02. Controlo'!$C$12),1,0)*AF13</f>
        <v>0</v>
      </c>
      <c r="AG16" s="13">
        <f>+IF(AG7&gt;('02. Controlo'!$C$10-'02. Controlo'!$C$12),1,0)*AG13</f>
        <v>0</v>
      </c>
    </row>
    <row r="17" spans="1:33" ht="15" customHeight="1" x14ac:dyDescent="0.25">
      <c r="B17" s="37" t="s">
        <v>58</v>
      </c>
      <c r="C17" s="38"/>
      <c r="D17" s="13">
        <f>+SUM('02. Controlo'!G52:G71)-SUM('02. Controlo'!G87:G106)+C17</f>
        <v>3</v>
      </c>
      <c r="E17" s="13">
        <f>+SUM('02. Controlo'!H52:H71)-SUM('02. Controlo'!H87:H106)+D17</f>
        <v>7</v>
      </c>
      <c r="F17" s="13">
        <f>+SUM('02. Controlo'!I52:I71)-SUM('02. Controlo'!I87:I106)+E17</f>
        <v>13</v>
      </c>
      <c r="G17" s="13">
        <f>+SUM('02. Controlo'!J52:J71)-SUM('02. Controlo'!J87:J106)+F17</f>
        <v>14</v>
      </c>
      <c r="H17" s="13">
        <f>+SUM('02. Controlo'!K52:K71)-SUM('02. Controlo'!K87:K106)+G17</f>
        <v>14</v>
      </c>
      <c r="I17" s="13">
        <f>+SUM('02. Controlo'!L52:L71)-SUM('02. Controlo'!L87:L106)+H17</f>
        <v>14</v>
      </c>
      <c r="J17" s="13">
        <f>+SUM('02. Controlo'!M52:M71)-SUM('02. Controlo'!M87:M106)+I17</f>
        <v>11</v>
      </c>
      <c r="K17" s="13">
        <f>+SUM('02. Controlo'!N52:N71)-SUM('02. Controlo'!N87:N106)+J17</f>
        <v>6</v>
      </c>
      <c r="L17" s="13">
        <f>+SUM('02. Controlo'!O52:O71)-SUM('02. Controlo'!O87:O106)+K17</f>
        <v>3</v>
      </c>
      <c r="M17" s="13">
        <f>+SUM('02. Controlo'!P52:P71)-SUM('02. Controlo'!P87:P106)+L17</f>
        <v>0</v>
      </c>
      <c r="N17" s="13">
        <f>+SUM('02. Controlo'!Q52:Q71)-SUM('02. Controlo'!Q87:Q106)+M17</f>
        <v>0</v>
      </c>
      <c r="O17" s="13">
        <f>+SUM('02. Controlo'!R52:R71)-SUM('02. Controlo'!R87:R106)+N17</f>
        <v>0</v>
      </c>
      <c r="P17" s="13">
        <f>+SUM('02. Controlo'!S52:S71)-SUM('02. Controlo'!S87:S106)+O17</f>
        <v>0</v>
      </c>
      <c r="Q17" s="13">
        <f>+SUM('02. Controlo'!T52:T71)-SUM('02. Controlo'!T87:T106)+P17</f>
        <v>0</v>
      </c>
      <c r="R17" s="13">
        <f>+SUM('02. Controlo'!U52:U71)-SUM('02. Controlo'!U87:U106)+Q17</f>
        <v>0</v>
      </c>
      <c r="S17" s="13">
        <f>+SUM('02. Controlo'!V52:V71)-SUM('02. Controlo'!V87:V106)+R17</f>
        <v>0</v>
      </c>
      <c r="T17" s="13">
        <f>+SUM('02. Controlo'!W52:W71)-SUM('02. Controlo'!W87:W106)+S17</f>
        <v>0</v>
      </c>
      <c r="U17" s="13">
        <f>+SUM('02. Controlo'!X52:X71)-SUM('02. Controlo'!X87:X106)+T17</f>
        <v>0</v>
      </c>
      <c r="V17" s="13">
        <f>+SUM('02. Controlo'!Y52:Y71)-SUM('02. Controlo'!Y87:Y106)+U17</f>
        <v>0</v>
      </c>
      <c r="W17" s="13">
        <f>+SUM('02. Controlo'!Z52:Z71)-SUM('02. Controlo'!Z87:Z106)+V17</f>
        <v>0</v>
      </c>
      <c r="X17" s="13">
        <f>+SUM('02. Controlo'!AA52:AA71)-SUM('02. Controlo'!AA87:AA106)+W17</f>
        <v>0</v>
      </c>
      <c r="Y17" s="13">
        <f>+SUM('02. Controlo'!AB52:AB71)-SUM('02. Controlo'!AB87:AB106)+X17</f>
        <v>0</v>
      </c>
      <c r="Z17" s="13">
        <f>+SUM('02. Controlo'!AC52:AC71)-SUM('02. Controlo'!AC87:AC106)+Y17</f>
        <v>0</v>
      </c>
      <c r="AA17" s="13">
        <f>+SUM('02. Controlo'!AD52:AD71)-SUM('02. Controlo'!AD87:AD106)+Z17</f>
        <v>0</v>
      </c>
      <c r="AB17" s="13">
        <f>+SUM('02. Controlo'!AE52:AE71)-SUM('02. Controlo'!AE87:AE106)+AA17</f>
        <v>0</v>
      </c>
      <c r="AC17" s="13">
        <f>+SUM('02. Controlo'!AF52:AF71)-SUM('02. Controlo'!AF87:AF106)+AB17</f>
        <v>0</v>
      </c>
      <c r="AD17" s="13">
        <f>+SUM('02. Controlo'!AG52:AG71)-SUM('02. Controlo'!AG87:AG106)+AC17</f>
        <v>0</v>
      </c>
      <c r="AE17" s="13">
        <f>+SUM('02. Controlo'!AH52:AH71)-SUM('02. Controlo'!AH87:AH106)+AD17</f>
        <v>0</v>
      </c>
      <c r="AF17" s="13">
        <f>+SUM('02. Controlo'!AI52:AI71)-SUM('02. Controlo'!AI87:AI106)+AE17</f>
        <v>0</v>
      </c>
      <c r="AG17" s="13">
        <f>+SUM('02. Controlo'!AJ52:AJ71)-SUM('02. Controlo'!AJ87:AJ106)+AF17</f>
        <v>0</v>
      </c>
    </row>
    <row r="18" spans="1:33" ht="15" customHeight="1" x14ac:dyDescent="0.25">
      <c r="B18" s="37" t="s">
        <v>48</v>
      </c>
      <c r="C18" s="39">
        <v>1</v>
      </c>
      <c r="D18" s="40">
        <f>+C18*(1+'02. Controlo'!$C$16)</f>
        <v>1.0249999999999999</v>
      </c>
      <c r="E18" s="40">
        <f>+D18*(1+'02. Controlo'!$C$16)</f>
        <v>1.0506249999999999</v>
      </c>
      <c r="F18" s="40">
        <f>+E18*(1+'02. Controlo'!$C$16)</f>
        <v>1.0768906249999999</v>
      </c>
      <c r="G18" s="40">
        <f>+F18*(1+'02. Controlo'!$C$16)</f>
        <v>1.1038128906249998</v>
      </c>
      <c r="H18" s="40">
        <f>+G18*(1+'02. Controlo'!$C$16)</f>
        <v>1.1314082128906247</v>
      </c>
      <c r="I18" s="40">
        <f>+H18*(1+'02. Controlo'!$C$16)</f>
        <v>1.1596934182128902</v>
      </c>
      <c r="J18" s="40">
        <f>+I18*(1+'02. Controlo'!$C$16)</f>
        <v>1.1886857536682123</v>
      </c>
      <c r="K18" s="40">
        <f>+J18*(1+'02. Controlo'!$C$16)</f>
        <v>1.2184028975099175</v>
      </c>
      <c r="L18" s="40">
        <f>+K18*(1+'02. Controlo'!$C$16)</f>
        <v>1.2488629699476652</v>
      </c>
      <c r="M18" s="40">
        <f>+L18*(1+'02. Controlo'!$C$16)</f>
        <v>1.2800845441963566</v>
      </c>
      <c r="N18" s="40">
        <f>+M18*(1+'02. Controlo'!$C$16)</f>
        <v>1.3120866578012655</v>
      </c>
      <c r="O18" s="40">
        <f>+N18*(1+'02. Controlo'!$C$16)</f>
        <v>1.3448888242462971</v>
      </c>
      <c r="P18" s="40">
        <f>+O18*(1+'02. Controlo'!$C$16)</f>
        <v>1.3785110448524545</v>
      </c>
      <c r="Q18" s="40">
        <f>+P18*(1+'02. Controlo'!$C$16)</f>
        <v>1.4129738209737657</v>
      </c>
      <c r="R18" s="40">
        <f>+Q18*(1+'02. Controlo'!$C$16)</f>
        <v>1.4482981664981096</v>
      </c>
      <c r="S18" s="40">
        <f>+R18*(1+'02. Controlo'!$C$16)</f>
        <v>1.4845056206605622</v>
      </c>
      <c r="T18" s="40">
        <f>+S18*(1+'02. Controlo'!$C$16)</f>
        <v>1.5216182611770761</v>
      </c>
      <c r="U18" s="40">
        <f>+T18*(1+'02. Controlo'!$C$16)</f>
        <v>1.5596587177065029</v>
      </c>
      <c r="V18" s="40">
        <f>+U18*(1+'02. Controlo'!$C$16)</f>
        <v>1.5986501856491653</v>
      </c>
      <c r="W18" s="40">
        <f>+V18*(1+'02. Controlo'!$C$16)</f>
        <v>1.6386164402903942</v>
      </c>
      <c r="X18" s="40">
        <f>+W18*(1+'02. Controlo'!$C$16)</f>
        <v>1.6795818512976539</v>
      </c>
      <c r="Y18" s="40">
        <f>+X18*(1+'02. Controlo'!$C$16)</f>
        <v>1.721571397580095</v>
      </c>
      <c r="Z18" s="40">
        <f>+Y18*(1+'02. Controlo'!$C$16)</f>
        <v>1.7646106825195973</v>
      </c>
      <c r="AA18" s="40">
        <f>+Z18*(1+'02. Controlo'!$C$16)</f>
        <v>1.8087259495825871</v>
      </c>
      <c r="AB18" s="40">
        <f>+AA18*(1+'02. Controlo'!$C$16)</f>
        <v>1.8539440983221516</v>
      </c>
      <c r="AC18" s="40">
        <f>+AB18*(1+'02. Controlo'!$C$16)</f>
        <v>1.9002927007802053</v>
      </c>
      <c r="AD18" s="40">
        <f>+AC18*(1+'02. Controlo'!$C$16)</f>
        <v>1.9478000182997102</v>
      </c>
      <c r="AE18" s="40">
        <f>+AD18*(1+'02. Controlo'!$C$16)</f>
        <v>1.9964950187572028</v>
      </c>
      <c r="AF18" s="40">
        <f>+AE18*(1+'02. Controlo'!$C$16)</f>
        <v>2.0464073942261325</v>
      </c>
      <c r="AG18" s="40">
        <f>+AF18*(1+'02. Controlo'!$C$16)</f>
        <v>2.0975675790817858</v>
      </c>
    </row>
    <row r="19" spans="1:33" ht="15" customHeight="1" x14ac:dyDescent="0.25"/>
    <row r="20" spans="1:33" ht="15" customHeight="1" x14ac:dyDescent="0.25">
      <c r="A20" s="2" t="s">
        <v>87</v>
      </c>
      <c r="B20" s="34" t="s">
        <v>78</v>
      </c>
      <c r="C20" s="35"/>
      <c r="D20" s="35"/>
      <c r="E20" s="35"/>
      <c r="F20" s="35"/>
      <c r="G20" s="35"/>
      <c r="H20" s="35"/>
      <c r="I20" s="35"/>
      <c r="J20" s="35"/>
      <c r="K20" s="35"/>
      <c r="L20" s="35"/>
      <c r="M20" s="35"/>
      <c r="N20" s="35"/>
      <c r="O20" s="35"/>
      <c r="P20" s="35"/>
      <c r="Q20" s="35"/>
      <c r="R20" s="35"/>
      <c r="S20" s="35"/>
      <c r="T20" s="35"/>
      <c r="U20" s="35"/>
      <c r="V20" s="35"/>
      <c r="W20" s="35"/>
      <c r="X20" s="35"/>
      <c r="Y20" s="35"/>
      <c r="Z20" s="35"/>
      <c r="AA20" s="35"/>
      <c r="AB20" s="35"/>
      <c r="AC20" s="35"/>
      <c r="AD20" s="35"/>
      <c r="AE20" s="35"/>
      <c r="AF20" s="35"/>
      <c r="AG20" s="35"/>
    </row>
    <row r="21" spans="1:33" ht="15" customHeight="1" x14ac:dyDescent="0.25"/>
    <row r="22" spans="1:33" ht="15" customHeight="1" x14ac:dyDescent="0.25">
      <c r="B22" s="2" t="s">
        <v>79</v>
      </c>
    </row>
    <row r="23" spans="1:33" ht="15" customHeight="1" x14ac:dyDescent="0.25">
      <c r="B23" s="36">
        <v>1</v>
      </c>
      <c r="D23" s="2">
        <f>+IF(AND(D$7&gt;='02. Controlo'!$G$50,'04-Aux. Calculos'!D$7&lt;='02. Controlo'!$P$50),'02. Controlo'!G52,0)</f>
        <v>0</v>
      </c>
      <c r="E23" s="2">
        <f>+IF(AND(E$7&gt;='02. Controlo'!$G$50,'04-Aux. Calculos'!E$7&lt;='02. Controlo'!$P$50),'02. Controlo'!H52,0)</f>
        <v>1</v>
      </c>
      <c r="F23" s="2">
        <f>+IF(AND(F$7&gt;='02. Controlo'!$G$50,'04-Aux. Calculos'!F$7&lt;='02. Controlo'!$P$50),'02. Controlo'!I52,0)</f>
        <v>0</v>
      </c>
      <c r="G23" s="2">
        <f>+IF(AND(G$7&gt;='02. Controlo'!$G$50,'04-Aux. Calculos'!G$7&lt;='02. Controlo'!$P$50),'02. Controlo'!J52,0)</f>
        <v>0</v>
      </c>
      <c r="H23" s="2">
        <f>+IF(AND(H$7&gt;='02. Controlo'!$G$50,'04-Aux. Calculos'!H$7&lt;='02. Controlo'!$P$50),'02. Controlo'!K52,0)</f>
        <v>0</v>
      </c>
      <c r="I23" s="2">
        <f>+IF(AND(I$7&gt;='02. Controlo'!$G$50,'04-Aux. Calculos'!I$7&lt;='02. Controlo'!$P$50),'02. Controlo'!L52,0)</f>
        <v>0</v>
      </c>
      <c r="J23" s="2">
        <f>+IF(AND(J$7&gt;='02. Controlo'!$G$50,'04-Aux. Calculos'!J$7&lt;='02. Controlo'!$P$50),'02. Controlo'!M52,0)</f>
        <v>0</v>
      </c>
      <c r="K23" s="2">
        <f>+IF(AND(K$7&gt;='02. Controlo'!$G$50,'04-Aux. Calculos'!K$7&lt;='02. Controlo'!$P$50),'02. Controlo'!N52,0)</f>
        <v>0</v>
      </c>
      <c r="L23" s="2">
        <f>+IF(AND(L$7&gt;='02. Controlo'!$G$50,'04-Aux. Calculos'!L$7&lt;='02. Controlo'!$P$50),'02. Controlo'!O52,0)</f>
        <v>0</v>
      </c>
      <c r="M23" s="2">
        <f>+IF(AND(M$7&gt;='02. Controlo'!$G$50,'04-Aux. Calculos'!M$7&lt;='02. Controlo'!$P$50),'02. Controlo'!P52,0)</f>
        <v>0</v>
      </c>
      <c r="N23" s="2">
        <f>+IF(AND(N$7&gt;='02. Controlo'!$G$50,'04-Aux. Calculos'!N$7&lt;='02. Controlo'!$P$50),'02. Controlo'!Q52,0)</f>
        <v>0</v>
      </c>
      <c r="O23" s="2">
        <f>+IF(AND(O$7&gt;='02. Controlo'!$G$50,'04-Aux. Calculos'!O$7&lt;='02. Controlo'!$P$50),'02. Controlo'!R52,0)</f>
        <v>0</v>
      </c>
      <c r="P23" s="2">
        <f>+IF(AND(P$7&gt;='02. Controlo'!$G$50,'04-Aux. Calculos'!P$7&lt;='02. Controlo'!$P$50),'02. Controlo'!S52,0)</f>
        <v>0</v>
      </c>
      <c r="Q23" s="2">
        <f>+IF(AND(Q$7&gt;='02. Controlo'!$G$50,'04-Aux. Calculos'!Q$7&lt;='02. Controlo'!$P$50),'02. Controlo'!T52,0)</f>
        <v>0</v>
      </c>
      <c r="R23" s="2">
        <f>+IF(AND(R$7&gt;='02. Controlo'!$G$50,'04-Aux. Calculos'!R$7&lt;='02. Controlo'!$P$50),'02. Controlo'!U52,0)</f>
        <v>0</v>
      </c>
      <c r="S23" s="2">
        <f>+IF(AND(S$7&gt;='02. Controlo'!$G$50,'04-Aux. Calculos'!S$7&lt;='02. Controlo'!$P$50),'02. Controlo'!V52,0)</f>
        <v>0</v>
      </c>
      <c r="T23" s="2">
        <f>+IF(AND(T$7&gt;='02. Controlo'!$G$50,'04-Aux. Calculos'!T$7&lt;='02. Controlo'!$P$50),'02. Controlo'!W52,0)</f>
        <v>0</v>
      </c>
      <c r="U23" s="2">
        <f>+IF(AND(U$7&gt;='02. Controlo'!$G$50,'04-Aux. Calculos'!U$7&lt;='02. Controlo'!$P$50),'02. Controlo'!X52,0)</f>
        <v>0</v>
      </c>
      <c r="V23" s="2">
        <f>+IF(AND(V$7&gt;='02. Controlo'!$G$50,'04-Aux. Calculos'!V$7&lt;='02. Controlo'!$P$50),'02. Controlo'!Y52,0)</f>
        <v>0</v>
      </c>
      <c r="W23" s="2">
        <f>+IF(AND(W$7&gt;='02. Controlo'!$G$50,'04-Aux. Calculos'!W$7&lt;='02. Controlo'!$P$50),'02. Controlo'!Z52,0)</f>
        <v>0</v>
      </c>
      <c r="X23" s="2">
        <f>+IF(AND(X$7&gt;='02. Controlo'!$G$50,'04-Aux. Calculos'!X$7&lt;='02. Controlo'!$P$50),'02. Controlo'!AA52,0)</f>
        <v>0</v>
      </c>
      <c r="Y23" s="2">
        <f>+IF(AND(Y$7&gt;='02. Controlo'!$G$50,'04-Aux. Calculos'!Y$7&lt;='02. Controlo'!$P$50),'02. Controlo'!AB52,0)</f>
        <v>0</v>
      </c>
      <c r="Z23" s="2">
        <f>+IF(AND(Z$7&gt;='02. Controlo'!$G$50,'04-Aux. Calculos'!Z$7&lt;='02. Controlo'!$P$50),'02. Controlo'!AC52,0)</f>
        <v>0</v>
      </c>
      <c r="AA23" s="2">
        <f>+IF(AND(AA$7&gt;='02. Controlo'!$G$50,'04-Aux. Calculos'!AA$7&lt;='02. Controlo'!$P$50),'02. Controlo'!AD52,0)</f>
        <v>0</v>
      </c>
      <c r="AB23" s="2">
        <f>+IF(AND(AB$7&gt;='02. Controlo'!$G$50,'04-Aux. Calculos'!AB$7&lt;='02. Controlo'!$P$50),'02. Controlo'!AE52,0)</f>
        <v>0</v>
      </c>
      <c r="AC23" s="2">
        <f>+IF(AND(AC$7&gt;='02. Controlo'!$G$50,'04-Aux. Calculos'!AC$7&lt;='02. Controlo'!$P$50),'02. Controlo'!AF52,0)</f>
        <v>0</v>
      </c>
      <c r="AD23" s="2">
        <f>+IF(AND(AD$7&gt;='02. Controlo'!$G$50,'04-Aux. Calculos'!AD$7&lt;='02. Controlo'!$P$50),'02. Controlo'!AG52,0)</f>
        <v>0</v>
      </c>
      <c r="AE23" s="2">
        <f>+IF(AND(AE$7&gt;='02. Controlo'!$G$50,'04-Aux. Calculos'!AE$7&lt;='02. Controlo'!$P$50),'02. Controlo'!AH52,0)</f>
        <v>0</v>
      </c>
      <c r="AF23" s="2">
        <f>+IF(AND(AF$7&gt;='02. Controlo'!$G$50,'04-Aux. Calculos'!AF$7&lt;='02. Controlo'!$P$50),'02. Controlo'!AI52,0)</f>
        <v>0</v>
      </c>
      <c r="AG23" s="2">
        <f>+IF(AND(AG$7&gt;='02. Controlo'!$G$50,'04-Aux. Calculos'!AG$7&lt;='02. Controlo'!$P$50),'02. Controlo'!AJ52,0)</f>
        <v>0</v>
      </c>
    </row>
    <row r="24" spans="1:33" ht="15" customHeight="1" x14ac:dyDescent="0.25">
      <c r="B24" s="36">
        <v>2</v>
      </c>
      <c r="D24" s="2">
        <f>+IF(AND(D$7&gt;='02. Controlo'!$G$50,'04-Aux. Calculos'!D$7&lt;='02. Controlo'!$P$50),'02. Controlo'!G53,0)</f>
        <v>0</v>
      </c>
      <c r="E24" s="2">
        <f>+IF(AND(E$7&gt;='02. Controlo'!$G$50,'04-Aux. Calculos'!E$7&lt;='02. Controlo'!$P$50),'02. Controlo'!H53,0)</f>
        <v>1</v>
      </c>
      <c r="F24" s="2">
        <f>+IF(AND(F$7&gt;='02. Controlo'!$G$50,'04-Aux. Calculos'!F$7&lt;='02. Controlo'!$P$50),'02. Controlo'!I53,0)</f>
        <v>0</v>
      </c>
      <c r="G24" s="2">
        <f>+IF(AND(G$7&gt;='02. Controlo'!$G$50,'04-Aux. Calculos'!G$7&lt;='02. Controlo'!$P$50),'02. Controlo'!J53,0)</f>
        <v>0</v>
      </c>
      <c r="H24" s="2">
        <f>+IF(AND(H$7&gt;='02. Controlo'!$G$50,'04-Aux. Calculos'!H$7&lt;='02. Controlo'!$P$50),'02. Controlo'!K53,0)</f>
        <v>0</v>
      </c>
      <c r="I24" s="2">
        <f>+IF(AND(I$7&gt;='02. Controlo'!$G$50,'04-Aux. Calculos'!I$7&lt;='02. Controlo'!$P$50),'02. Controlo'!L53,0)</f>
        <v>0</v>
      </c>
      <c r="J24" s="2">
        <f>+IF(AND(J$7&gt;='02. Controlo'!$G$50,'04-Aux. Calculos'!J$7&lt;='02. Controlo'!$P$50),'02. Controlo'!M53,0)</f>
        <v>0</v>
      </c>
      <c r="K24" s="2">
        <f>+IF(AND(K$7&gt;='02. Controlo'!$G$50,'04-Aux. Calculos'!K$7&lt;='02. Controlo'!$P$50),'02. Controlo'!N53,0)</f>
        <v>0</v>
      </c>
      <c r="L24" s="2">
        <f>+IF(AND(L$7&gt;='02. Controlo'!$G$50,'04-Aux. Calculos'!L$7&lt;='02. Controlo'!$P$50),'02. Controlo'!O53,0)</f>
        <v>0</v>
      </c>
      <c r="M24" s="2">
        <f>+IF(AND(M$7&gt;='02. Controlo'!$G$50,'04-Aux. Calculos'!M$7&lt;='02. Controlo'!$P$50),'02. Controlo'!P53,0)</f>
        <v>0</v>
      </c>
      <c r="N24" s="2">
        <f>+IF(AND(N$7&gt;='02. Controlo'!$G$50,'04-Aux. Calculos'!N$7&lt;='02. Controlo'!$P$50),'02. Controlo'!Q53,0)</f>
        <v>0</v>
      </c>
      <c r="O24" s="2">
        <f>+IF(AND(O$7&gt;='02. Controlo'!$G$50,'04-Aux. Calculos'!O$7&lt;='02. Controlo'!$P$50),'02. Controlo'!R53,0)</f>
        <v>0</v>
      </c>
      <c r="P24" s="2">
        <f>+IF(AND(P$7&gt;='02. Controlo'!$G$50,'04-Aux. Calculos'!P$7&lt;='02. Controlo'!$P$50),'02. Controlo'!S53,0)</f>
        <v>0</v>
      </c>
      <c r="Q24" s="2">
        <f>+IF(AND(Q$7&gt;='02. Controlo'!$G$50,'04-Aux. Calculos'!Q$7&lt;='02. Controlo'!$P$50),'02. Controlo'!T53,0)</f>
        <v>0</v>
      </c>
      <c r="R24" s="2">
        <f>+IF(AND(R$7&gt;='02. Controlo'!$G$50,'04-Aux. Calculos'!R$7&lt;='02. Controlo'!$P$50),'02. Controlo'!U53,0)</f>
        <v>0</v>
      </c>
      <c r="S24" s="2">
        <f>+IF(AND(S$7&gt;='02. Controlo'!$G$50,'04-Aux. Calculos'!S$7&lt;='02. Controlo'!$P$50),'02. Controlo'!V53,0)</f>
        <v>0</v>
      </c>
      <c r="T24" s="2">
        <f>+IF(AND(T$7&gt;='02. Controlo'!$G$50,'04-Aux. Calculos'!T$7&lt;='02. Controlo'!$P$50),'02. Controlo'!W53,0)</f>
        <v>0</v>
      </c>
      <c r="U24" s="2">
        <f>+IF(AND(U$7&gt;='02. Controlo'!$G$50,'04-Aux. Calculos'!U$7&lt;='02. Controlo'!$P$50),'02. Controlo'!X53,0)</f>
        <v>0</v>
      </c>
      <c r="V24" s="2">
        <f>+IF(AND(V$7&gt;='02. Controlo'!$G$50,'04-Aux. Calculos'!V$7&lt;='02. Controlo'!$P$50),'02. Controlo'!Y53,0)</f>
        <v>0</v>
      </c>
      <c r="W24" s="2">
        <f>+IF(AND(W$7&gt;='02. Controlo'!$G$50,'04-Aux. Calculos'!W$7&lt;='02. Controlo'!$P$50),'02. Controlo'!Z53,0)</f>
        <v>0</v>
      </c>
      <c r="X24" s="2">
        <f>+IF(AND(X$7&gt;='02. Controlo'!$G$50,'04-Aux. Calculos'!X$7&lt;='02. Controlo'!$P$50),'02. Controlo'!AA53,0)</f>
        <v>0</v>
      </c>
      <c r="Y24" s="2">
        <f>+IF(AND(Y$7&gt;='02. Controlo'!$G$50,'04-Aux. Calculos'!Y$7&lt;='02. Controlo'!$P$50),'02. Controlo'!AB53,0)</f>
        <v>0</v>
      </c>
      <c r="Z24" s="2">
        <f>+IF(AND(Z$7&gt;='02. Controlo'!$G$50,'04-Aux. Calculos'!Z$7&lt;='02. Controlo'!$P$50),'02. Controlo'!AC53,0)</f>
        <v>0</v>
      </c>
      <c r="AA24" s="2">
        <f>+IF(AND(AA$7&gt;='02. Controlo'!$G$50,'04-Aux. Calculos'!AA$7&lt;='02. Controlo'!$P$50),'02. Controlo'!AD53,0)</f>
        <v>0</v>
      </c>
      <c r="AB24" s="2">
        <f>+IF(AND(AB$7&gt;='02. Controlo'!$G$50,'04-Aux. Calculos'!AB$7&lt;='02. Controlo'!$P$50),'02. Controlo'!AE53,0)</f>
        <v>0</v>
      </c>
      <c r="AC24" s="2">
        <f>+IF(AND(AC$7&gt;='02. Controlo'!$G$50,'04-Aux. Calculos'!AC$7&lt;='02. Controlo'!$P$50),'02. Controlo'!AF53,0)</f>
        <v>0</v>
      </c>
      <c r="AD24" s="2">
        <f>+IF(AND(AD$7&gt;='02. Controlo'!$G$50,'04-Aux. Calculos'!AD$7&lt;='02. Controlo'!$P$50),'02. Controlo'!AG53,0)</f>
        <v>0</v>
      </c>
      <c r="AE24" s="2">
        <f>+IF(AND(AE$7&gt;='02. Controlo'!$G$50,'04-Aux. Calculos'!AE$7&lt;='02. Controlo'!$P$50),'02. Controlo'!AH53,0)</f>
        <v>0</v>
      </c>
      <c r="AF24" s="2">
        <f>+IF(AND(AF$7&gt;='02. Controlo'!$G$50,'04-Aux. Calculos'!AF$7&lt;='02. Controlo'!$P$50),'02. Controlo'!AI53,0)</f>
        <v>0</v>
      </c>
      <c r="AG24" s="2">
        <f>+IF(AND(AG$7&gt;='02. Controlo'!$G$50,'04-Aux. Calculos'!AG$7&lt;='02. Controlo'!$P$50),'02. Controlo'!AJ53,0)</f>
        <v>0</v>
      </c>
    </row>
    <row r="25" spans="1:33" ht="15" customHeight="1" x14ac:dyDescent="0.25">
      <c r="B25" s="36">
        <v>3</v>
      </c>
      <c r="D25" s="2">
        <f>+IF(AND(D$7&gt;='02. Controlo'!$G$50,'04-Aux. Calculos'!D$7&lt;='02. Controlo'!$P$50),'02. Controlo'!G54,0)</f>
        <v>0</v>
      </c>
      <c r="E25" s="2">
        <f>+IF(AND(E$7&gt;='02. Controlo'!$G$50,'04-Aux. Calculos'!E$7&lt;='02. Controlo'!$P$50),'02. Controlo'!H54,0)</f>
        <v>0</v>
      </c>
      <c r="F25" s="2">
        <f>+IF(AND(F$7&gt;='02. Controlo'!$G$50,'04-Aux. Calculos'!F$7&lt;='02. Controlo'!$P$50),'02. Controlo'!I54,0)</f>
        <v>1</v>
      </c>
      <c r="G25" s="2">
        <f>+IF(AND(G$7&gt;='02. Controlo'!$G$50,'04-Aux. Calculos'!G$7&lt;='02. Controlo'!$P$50),'02. Controlo'!J54,0)</f>
        <v>0</v>
      </c>
      <c r="H25" s="2">
        <f>+IF(AND(H$7&gt;='02. Controlo'!$G$50,'04-Aux. Calculos'!H$7&lt;='02. Controlo'!$P$50),'02. Controlo'!K54,0)</f>
        <v>0</v>
      </c>
      <c r="I25" s="2">
        <f>+IF(AND(I$7&gt;='02. Controlo'!$G$50,'04-Aux. Calculos'!I$7&lt;='02. Controlo'!$P$50),'02. Controlo'!L54,0)</f>
        <v>0</v>
      </c>
      <c r="J25" s="2">
        <f>+IF(AND(J$7&gt;='02. Controlo'!$G$50,'04-Aux. Calculos'!J$7&lt;='02. Controlo'!$P$50),'02. Controlo'!M54,0)</f>
        <v>0</v>
      </c>
      <c r="K25" s="2">
        <f>+IF(AND(K$7&gt;='02. Controlo'!$G$50,'04-Aux. Calculos'!K$7&lt;='02. Controlo'!$P$50),'02. Controlo'!N54,0)</f>
        <v>0</v>
      </c>
      <c r="L25" s="2">
        <f>+IF(AND(L$7&gt;='02. Controlo'!$G$50,'04-Aux. Calculos'!L$7&lt;='02. Controlo'!$P$50),'02. Controlo'!O54,0)</f>
        <v>0</v>
      </c>
      <c r="M25" s="2">
        <f>+IF(AND(M$7&gt;='02. Controlo'!$G$50,'04-Aux. Calculos'!M$7&lt;='02. Controlo'!$P$50),'02. Controlo'!P54,0)</f>
        <v>0</v>
      </c>
      <c r="N25" s="2">
        <f>+IF(AND(N$7&gt;='02. Controlo'!$G$50,'04-Aux. Calculos'!N$7&lt;='02. Controlo'!$P$50),'02. Controlo'!Q54,0)</f>
        <v>0</v>
      </c>
      <c r="O25" s="2">
        <f>+IF(AND(O$7&gt;='02. Controlo'!$G$50,'04-Aux. Calculos'!O$7&lt;='02. Controlo'!$P$50),'02. Controlo'!R54,0)</f>
        <v>0</v>
      </c>
      <c r="P25" s="2">
        <f>+IF(AND(P$7&gt;='02. Controlo'!$G$50,'04-Aux. Calculos'!P$7&lt;='02. Controlo'!$P$50),'02. Controlo'!S54,0)</f>
        <v>0</v>
      </c>
      <c r="Q25" s="2">
        <f>+IF(AND(Q$7&gt;='02. Controlo'!$G$50,'04-Aux. Calculos'!Q$7&lt;='02. Controlo'!$P$50),'02. Controlo'!T54,0)</f>
        <v>0</v>
      </c>
      <c r="R25" s="2">
        <f>+IF(AND(R$7&gt;='02. Controlo'!$G$50,'04-Aux. Calculos'!R$7&lt;='02. Controlo'!$P$50),'02. Controlo'!U54,0)</f>
        <v>0</v>
      </c>
      <c r="S25" s="2">
        <f>+IF(AND(S$7&gt;='02. Controlo'!$G$50,'04-Aux. Calculos'!S$7&lt;='02. Controlo'!$P$50),'02. Controlo'!V54,0)</f>
        <v>0</v>
      </c>
      <c r="T25" s="2">
        <f>+IF(AND(T$7&gt;='02. Controlo'!$G$50,'04-Aux. Calculos'!T$7&lt;='02. Controlo'!$P$50),'02. Controlo'!W54,0)</f>
        <v>0</v>
      </c>
      <c r="U25" s="2">
        <f>+IF(AND(U$7&gt;='02. Controlo'!$G$50,'04-Aux. Calculos'!U$7&lt;='02. Controlo'!$P$50),'02. Controlo'!X54,0)</f>
        <v>0</v>
      </c>
      <c r="V25" s="2">
        <f>+IF(AND(V$7&gt;='02. Controlo'!$G$50,'04-Aux. Calculos'!V$7&lt;='02. Controlo'!$P$50),'02. Controlo'!Y54,0)</f>
        <v>0</v>
      </c>
      <c r="W25" s="2">
        <f>+IF(AND(W$7&gt;='02. Controlo'!$G$50,'04-Aux. Calculos'!W$7&lt;='02. Controlo'!$P$50),'02. Controlo'!Z54,0)</f>
        <v>0</v>
      </c>
      <c r="X25" s="2">
        <f>+IF(AND(X$7&gt;='02. Controlo'!$G$50,'04-Aux. Calculos'!X$7&lt;='02. Controlo'!$P$50),'02. Controlo'!AA54,0)</f>
        <v>0</v>
      </c>
      <c r="Y25" s="2">
        <f>+IF(AND(Y$7&gt;='02. Controlo'!$G$50,'04-Aux. Calculos'!Y$7&lt;='02. Controlo'!$P$50),'02. Controlo'!AB54,0)</f>
        <v>0</v>
      </c>
      <c r="Z25" s="2">
        <f>+IF(AND(Z$7&gt;='02. Controlo'!$G$50,'04-Aux. Calculos'!Z$7&lt;='02. Controlo'!$P$50),'02. Controlo'!AC54,0)</f>
        <v>0</v>
      </c>
      <c r="AA25" s="2">
        <f>+IF(AND(AA$7&gt;='02. Controlo'!$G$50,'04-Aux. Calculos'!AA$7&lt;='02. Controlo'!$P$50),'02. Controlo'!AD54,0)</f>
        <v>0</v>
      </c>
      <c r="AB25" s="2">
        <f>+IF(AND(AB$7&gt;='02. Controlo'!$G$50,'04-Aux. Calculos'!AB$7&lt;='02. Controlo'!$P$50),'02. Controlo'!AE54,0)</f>
        <v>0</v>
      </c>
      <c r="AC25" s="2">
        <f>+IF(AND(AC$7&gt;='02. Controlo'!$G$50,'04-Aux. Calculos'!AC$7&lt;='02. Controlo'!$P$50),'02. Controlo'!AF54,0)</f>
        <v>0</v>
      </c>
      <c r="AD25" s="2">
        <f>+IF(AND(AD$7&gt;='02. Controlo'!$G$50,'04-Aux. Calculos'!AD$7&lt;='02. Controlo'!$P$50),'02. Controlo'!AG54,0)</f>
        <v>0</v>
      </c>
      <c r="AE25" s="2">
        <f>+IF(AND(AE$7&gt;='02. Controlo'!$G$50,'04-Aux. Calculos'!AE$7&lt;='02. Controlo'!$P$50),'02. Controlo'!AH54,0)</f>
        <v>0</v>
      </c>
      <c r="AF25" s="2">
        <f>+IF(AND(AF$7&gt;='02. Controlo'!$G$50,'04-Aux. Calculos'!AF$7&lt;='02. Controlo'!$P$50),'02. Controlo'!AI54,0)</f>
        <v>0</v>
      </c>
      <c r="AG25" s="2">
        <f>+IF(AND(AG$7&gt;='02. Controlo'!$G$50,'04-Aux. Calculos'!AG$7&lt;='02. Controlo'!$P$50),'02. Controlo'!AJ54,0)</f>
        <v>0</v>
      </c>
    </row>
    <row r="26" spans="1:33" ht="15" customHeight="1" x14ac:dyDescent="0.25">
      <c r="B26" s="36">
        <v>4</v>
      </c>
      <c r="D26" s="2">
        <f>+IF(AND(D$7&gt;='02. Controlo'!$G$50,'04-Aux. Calculos'!D$7&lt;='02. Controlo'!$P$50),'02. Controlo'!G55,0)</f>
        <v>1</v>
      </c>
      <c r="E26" s="2">
        <f>+IF(AND(E$7&gt;='02. Controlo'!$G$50,'04-Aux. Calculos'!E$7&lt;='02. Controlo'!$P$50),'02. Controlo'!H55,0)</f>
        <v>0</v>
      </c>
      <c r="F26" s="2">
        <f>+IF(AND(F$7&gt;='02. Controlo'!$G$50,'04-Aux. Calculos'!F$7&lt;='02. Controlo'!$P$50),'02. Controlo'!I55,0)</f>
        <v>0</v>
      </c>
      <c r="G26" s="2">
        <f>+IF(AND(G$7&gt;='02. Controlo'!$G$50,'04-Aux. Calculos'!G$7&lt;='02. Controlo'!$P$50),'02. Controlo'!J55,0)</f>
        <v>0</v>
      </c>
      <c r="H26" s="2">
        <f>+IF(AND(H$7&gt;='02. Controlo'!$G$50,'04-Aux. Calculos'!H$7&lt;='02. Controlo'!$P$50),'02. Controlo'!K55,0)</f>
        <v>0</v>
      </c>
      <c r="I26" s="2">
        <f>+IF(AND(I$7&gt;='02. Controlo'!$G$50,'04-Aux. Calculos'!I$7&lt;='02. Controlo'!$P$50),'02. Controlo'!L55,0)</f>
        <v>0</v>
      </c>
      <c r="J26" s="2">
        <f>+IF(AND(J$7&gt;='02. Controlo'!$G$50,'04-Aux. Calculos'!J$7&lt;='02. Controlo'!$P$50),'02. Controlo'!M55,0)</f>
        <v>0</v>
      </c>
      <c r="K26" s="2">
        <f>+IF(AND(K$7&gt;='02. Controlo'!$G$50,'04-Aux. Calculos'!K$7&lt;='02. Controlo'!$P$50),'02. Controlo'!N55,0)</f>
        <v>0</v>
      </c>
      <c r="L26" s="2">
        <f>+IF(AND(L$7&gt;='02. Controlo'!$G$50,'04-Aux. Calculos'!L$7&lt;='02. Controlo'!$P$50),'02. Controlo'!O55,0)</f>
        <v>0</v>
      </c>
      <c r="M26" s="2">
        <f>+IF(AND(M$7&gt;='02. Controlo'!$G$50,'04-Aux. Calculos'!M$7&lt;='02. Controlo'!$P$50),'02. Controlo'!P55,0)</f>
        <v>0</v>
      </c>
      <c r="N26" s="2">
        <f>+IF(AND(N$7&gt;='02. Controlo'!$G$50,'04-Aux. Calculos'!N$7&lt;='02. Controlo'!$P$50),'02. Controlo'!Q55,0)</f>
        <v>0</v>
      </c>
      <c r="O26" s="2">
        <f>+IF(AND(O$7&gt;='02. Controlo'!$G$50,'04-Aux. Calculos'!O$7&lt;='02. Controlo'!$P$50),'02. Controlo'!R55,0)</f>
        <v>0</v>
      </c>
      <c r="P26" s="2">
        <f>+IF(AND(P$7&gt;='02. Controlo'!$G$50,'04-Aux. Calculos'!P$7&lt;='02. Controlo'!$P$50),'02. Controlo'!S55,0)</f>
        <v>0</v>
      </c>
      <c r="Q26" s="2">
        <f>+IF(AND(Q$7&gt;='02. Controlo'!$G$50,'04-Aux. Calculos'!Q$7&lt;='02. Controlo'!$P$50),'02. Controlo'!T55,0)</f>
        <v>0</v>
      </c>
      <c r="R26" s="2">
        <f>+IF(AND(R$7&gt;='02. Controlo'!$G$50,'04-Aux. Calculos'!R$7&lt;='02. Controlo'!$P$50),'02. Controlo'!U55,0)</f>
        <v>0</v>
      </c>
      <c r="S26" s="2">
        <f>+IF(AND(S$7&gt;='02. Controlo'!$G$50,'04-Aux. Calculos'!S$7&lt;='02. Controlo'!$P$50),'02. Controlo'!V55,0)</f>
        <v>0</v>
      </c>
      <c r="T26" s="2">
        <f>+IF(AND(T$7&gt;='02. Controlo'!$G$50,'04-Aux. Calculos'!T$7&lt;='02. Controlo'!$P$50),'02. Controlo'!W55,0)</f>
        <v>0</v>
      </c>
      <c r="U26" s="2">
        <f>+IF(AND(U$7&gt;='02. Controlo'!$G$50,'04-Aux. Calculos'!U$7&lt;='02. Controlo'!$P$50),'02. Controlo'!X55,0)</f>
        <v>0</v>
      </c>
      <c r="V26" s="2">
        <f>+IF(AND(V$7&gt;='02. Controlo'!$G$50,'04-Aux. Calculos'!V$7&lt;='02. Controlo'!$P$50),'02. Controlo'!Y55,0)</f>
        <v>0</v>
      </c>
      <c r="W26" s="2">
        <f>+IF(AND(W$7&gt;='02. Controlo'!$G$50,'04-Aux. Calculos'!W$7&lt;='02. Controlo'!$P$50),'02. Controlo'!Z55,0)</f>
        <v>0</v>
      </c>
      <c r="X26" s="2">
        <f>+IF(AND(X$7&gt;='02. Controlo'!$G$50,'04-Aux. Calculos'!X$7&lt;='02. Controlo'!$P$50),'02. Controlo'!AA55,0)</f>
        <v>0</v>
      </c>
      <c r="Y26" s="2">
        <f>+IF(AND(Y$7&gt;='02. Controlo'!$G$50,'04-Aux. Calculos'!Y$7&lt;='02. Controlo'!$P$50),'02. Controlo'!AB55,0)</f>
        <v>0</v>
      </c>
      <c r="Z26" s="2">
        <f>+IF(AND(Z$7&gt;='02. Controlo'!$G$50,'04-Aux. Calculos'!Z$7&lt;='02. Controlo'!$P$50),'02. Controlo'!AC55,0)</f>
        <v>0</v>
      </c>
      <c r="AA26" s="2">
        <f>+IF(AND(AA$7&gt;='02. Controlo'!$G$50,'04-Aux. Calculos'!AA$7&lt;='02. Controlo'!$P$50),'02. Controlo'!AD55,0)</f>
        <v>0</v>
      </c>
      <c r="AB26" s="2">
        <f>+IF(AND(AB$7&gt;='02. Controlo'!$G$50,'04-Aux. Calculos'!AB$7&lt;='02. Controlo'!$P$50),'02. Controlo'!AE55,0)</f>
        <v>0</v>
      </c>
      <c r="AC26" s="2">
        <f>+IF(AND(AC$7&gt;='02. Controlo'!$G$50,'04-Aux. Calculos'!AC$7&lt;='02. Controlo'!$P$50),'02. Controlo'!AF55,0)</f>
        <v>0</v>
      </c>
      <c r="AD26" s="2">
        <f>+IF(AND(AD$7&gt;='02. Controlo'!$G$50,'04-Aux. Calculos'!AD$7&lt;='02. Controlo'!$P$50),'02. Controlo'!AG55,0)</f>
        <v>0</v>
      </c>
      <c r="AE26" s="2">
        <f>+IF(AND(AE$7&gt;='02. Controlo'!$G$50,'04-Aux. Calculos'!AE$7&lt;='02. Controlo'!$P$50),'02. Controlo'!AH55,0)</f>
        <v>0</v>
      </c>
      <c r="AF26" s="2">
        <f>+IF(AND(AF$7&gt;='02. Controlo'!$G$50,'04-Aux. Calculos'!AF$7&lt;='02. Controlo'!$P$50),'02. Controlo'!AI55,0)</f>
        <v>0</v>
      </c>
      <c r="AG26" s="2">
        <f>+IF(AND(AG$7&gt;='02. Controlo'!$G$50,'04-Aux. Calculos'!AG$7&lt;='02. Controlo'!$P$50),'02. Controlo'!AJ55,0)</f>
        <v>0</v>
      </c>
    </row>
    <row r="27" spans="1:33" ht="15" customHeight="1" x14ac:dyDescent="0.25">
      <c r="B27" s="36">
        <v>5</v>
      </c>
      <c r="D27" s="2">
        <f>+IF(AND(D$7&gt;='02. Controlo'!$G$50,'04-Aux. Calculos'!D$7&lt;='02. Controlo'!$P$50),'02. Controlo'!G56,0)</f>
        <v>0</v>
      </c>
      <c r="E27" s="2">
        <f>+IF(AND(E$7&gt;='02. Controlo'!$G$50,'04-Aux. Calculos'!E$7&lt;='02. Controlo'!$P$50),'02. Controlo'!H56,0)</f>
        <v>0</v>
      </c>
      <c r="F27" s="2">
        <f>+IF(AND(F$7&gt;='02. Controlo'!$G$50,'04-Aux. Calculos'!F$7&lt;='02. Controlo'!$P$50),'02. Controlo'!I56,0)</f>
        <v>1</v>
      </c>
      <c r="G27" s="2">
        <f>+IF(AND(G$7&gt;='02. Controlo'!$G$50,'04-Aux. Calculos'!G$7&lt;='02. Controlo'!$P$50),'02. Controlo'!J56,0)</f>
        <v>0</v>
      </c>
      <c r="H27" s="2">
        <f>+IF(AND(H$7&gt;='02. Controlo'!$G$50,'04-Aux. Calculos'!H$7&lt;='02. Controlo'!$P$50),'02. Controlo'!K56,0)</f>
        <v>0</v>
      </c>
      <c r="I27" s="2">
        <f>+IF(AND(I$7&gt;='02. Controlo'!$G$50,'04-Aux. Calculos'!I$7&lt;='02. Controlo'!$P$50),'02. Controlo'!L56,0)</f>
        <v>0</v>
      </c>
      <c r="J27" s="2">
        <f>+IF(AND(J$7&gt;='02. Controlo'!$G$50,'04-Aux. Calculos'!J$7&lt;='02. Controlo'!$P$50),'02. Controlo'!M56,0)</f>
        <v>0</v>
      </c>
      <c r="K27" s="2">
        <f>+IF(AND(K$7&gt;='02. Controlo'!$G$50,'04-Aux. Calculos'!K$7&lt;='02. Controlo'!$P$50),'02. Controlo'!N56,0)</f>
        <v>0</v>
      </c>
      <c r="L27" s="2">
        <f>+IF(AND(L$7&gt;='02. Controlo'!$G$50,'04-Aux. Calculos'!L$7&lt;='02. Controlo'!$P$50),'02. Controlo'!O56,0)</f>
        <v>0</v>
      </c>
      <c r="M27" s="2">
        <f>+IF(AND(M$7&gt;='02. Controlo'!$G$50,'04-Aux. Calculos'!M$7&lt;='02. Controlo'!$P$50),'02. Controlo'!P56,0)</f>
        <v>0</v>
      </c>
      <c r="N27" s="2">
        <f>+IF(AND(N$7&gt;='02. Controlo'!$G$50,'04-Aux. Calculos'!N$7&lt;='02. Controlo'!$P$50),'02. Controlo'!Q56,0)</f>
        <v>0</v>
      </c>
      <c r="O27" s="2">
        <f>+IF(AND(O$7&gt;='02. Controlo'!$G$50,'04-Aux. Calculos'!O$7&lt;='02. Controlo'!$P$50),'02. Controlo'!R56,0)</f>
        <v>0</v>
      </c>
      <c r="P27" s="2">
        <f>+IF(AND(P$7&gt;='02. Controlo'!$G$50,'04-Aux. Calculos'!P$7&lt;='02. Controlo'!$P$50),'02. Controlo'!S56,0)</f>
        <v>0</v>
      </c>
      <c r="Q27" s="2">
        <f>+IF(AND(Q$7&gt;='02. Controlo'!$G$50,'04-Aux. Calculos'!Q$7&lt;='02. Controlo'!$P$50),'02. Controlo'!T56,0)</f>
        <v>0</v>
      </c>
      <c r="R27" s="2">
        <f>+IF(AND(R$7&gt;='02. Controlo'!$G$50,'04-Aux. Calculos'!R$7&lt;='02. Controlo'!$P$50),'02. Controlo'!U56,0)</f>
        <v>0</v>
      </c>
      <c r="S27" s="2">
        <f>+IF(AND(S$7&gt;='02. Controlo'!$G$50,'04-Aux. Calculos'!S$7&lt;='02. Controlo'!$P$50),'02. Controlo'!V56,0)</f>
        <v>0</v>
      </c>
      <c r="T27" s="2">
        <f>+IF(AND(T$7&gt;='02. Controlo'!$G$50,'04-Aux. Calculos'!T$7&lt;='02. Controlo'!$P$50),'02. Controlo'!W56,0)</f>
        <v>0</v>
      </c>
      <c r="U27" s="2">
        <f>+IF(AND(U$7&gt;='02. Controlo'!$G$50,'04-Aux. Calculos'!U$7&lt;='02. Controlo'!$P$50),'02. Controlo'!X56,0)</f>
        <v>0</v>
      </c>
      <c r="V27" s="2">
        <f>+IF(AND(V$7&gt;='02. Controlo'!$G$50,'04-Aux. Calculos'!V$7&lt;='02. Controlo'!$P$50),'02. Controlo'!Y56,0)</f>
        <v>0</v>
      </c>
      <c r="W27" s="2">
        <f>+IF(AND(W$7&gt;='02. Controlo'!$G$50,'04-Aux. Calculos'!W$7&lt;='02. Controlo'!$P$50),'02. Controlo'!Z56,0)</f>
        <v>0</v>
      </c>
      <c r="X27" s="2">
        <f>+IF(AND(X$7&gt;='02. Controlo'!$G$50,'04-Aux. Calculos'!X$7&lt;='02. Controlo'!$P$50),'02. Controlo'!AA56,0)</f>
        <v>0</v>
      </c>
      <c r="Y27" s="2">
        <f>+IF(AND(Y$7&gt;='02. Controlo'!$G$50,'04-Aux. Calculos'!Y$7&lt;='02. Controlo'!$P$50),'02. Controlo'!AB56,0)</f>
        <v>0</v>
      </c>
      <c r="Z27" s="2">
        <f>+IF(AND(Z$7&gt;='02. Controlo'!$G$50,'04-Aux. Calculos'!Z$7&lt;='02. Controlo'!$P$50),'02. Controlo'!AC56,0)</f>
        <v>0</v>
      </c>
      <c r="AA27" s="2">
        <f>+IF(AND(AA$7&gt;='02. Controlo'!$G$50,'04-Aux. Calculos'!AA$7&lt;='02. Controlo'!$P$50),'02. Controlo'!AD56,0)</f>
        <v>0</v>
      </c>
      <c r="AB27" s="2">
        <f>+IF(AND(AB$7&gt;='02. Controlo'!$G$50,'04-Aux. Calculos'!AB$7&lt;='02. Controlo'!$P$50),'02. Controlo'!AE56,0)</f>
        <v>0</v>
      </c>
      <c r="AC27" s="2">
        <f>+IF(AND(AC$7&gt;='02. Controlo'!$G$50,'04-Aux. Calculos'!AC$7&lt;='02. Controlo'!$P$50),'02. Controlo'!AF56,0)</f>
        <v>0</v>
      </c>
      <c r="AD27" s="2">
        <f>+IF(AND(AD$7&gt;='02. Controlo'!$G$50,'04-Aux. Calculos'!AD$7&lt;='02. Controlo'!$P$50),'02. Controlo'!AG56,0)</f>
        <v>0</v>
      </c>
      <c r="AE27" s="2">
        <f>+IF(AND(AE$7&gt;='02. Controlo'!$G$50,'04-Aux. Calculos'!AE$7&lt;='02. Controlo'!$P$50),'02. Controlo'!AH56,0)</f>
        <v>0</v>
      </c>
      <c r="AF27" s="2">
        <f>+IF(AND(AF$7&gt;='02. Controlo'!$G$50,'04-Aux. Calculos'!AF$7&lt;='02. Controlo'!$P$50),'02. Controlo'!AI56,0)</f>
        <v>0</v>
      </c>
      <c r="AG27" s="2">
        <f>+IF(AND(AG$7&gt;='02. Controlo'!$G$50,'04-Aux. Calculos'!AG$7&lt;='02. Controlo'!$P$50),'02. Controlo'!AJ56,0)</f>
        <v>0</v>
      </c>
    </row>
    <row r="28" spans="1:33" ht="15" customHeight="1" x14ac:dyDescent="0.25">
      <c r="B28" s="36">
        <v>6</v>
      </c>
      <c r="D28" s="2">
        <f>+IF(AND(D$7&gt;='02. Controlo'!$G$50,'04-Aux. Calculos'!D$7&lt;='02. Controlo'!$P$50),'02. Controlo'!G57,0)</f>
        <v>0</v>
      </c>
      <c r="E28" s="2">
        <f>+IF(AND(E$7&gt;='02. Controlo'!$G$50,'04-Aux. Calculos'!E$7&lt;='02. Controlo'!$P$50),'02. Controlo'!H57,0)</f>
        <v>1</v>
      </c>
      <c r="F28" s="2">
        <f>+IF(AND(F$7&gt;='02. Controlo'!$G$50,'04-Aux. Calculos'!F$7&lt;='02. Controlo'!$P$50),'02. Controlo'!I57,0)</f>
        <v>0</v>
      </c>
      <c r="G28" s="2">
        <f>+IF(AND(G$7&gt;='02. Controlo'!$G$50,'04-Aux. Calculos'!G$7&lt;='02. Controlo'!$P$50),'02. Controlo'!J57,0)</f>
        <v>0</v>
      </c>
      <c r="H28" s="2">
        <f>+IF(AND(H$7&gt;='02. Controlo'!$G$50,'04-Aux. Calculos'!H$7&lt;='02. Controlo'!$P$50),'02. Controlo'!K57,0)</f>
        <v>0</v>
      </c>
      <c r="I28" s="2">
        <f>+IF(AND(I$7&gt;='02. Controlo'!$G$50,'04-Aux. Calculos'!I$7&lt;='02. Controlo'!$P$50),'02. Controlo'!L57,0)</f>
        <v>0</v>
      </c>
      <c r="J28" s="2">
        <f>+IF(AND(J$7&gt;='02. Controlo'!$G$50,'04-Aux. Calculos'!J$7&lt;='02. Controlo'!$P$50),'02. Controlo'!M57,0)</f>
        <v>0</v>
      </c>
      <c r="K28" s="2">
        <f>+IF(AND(K$7&gt;='02. Controlo'!$G$50,'04-Aux. Calculos'!K$7&lt;='02. Controlo'!$P$50),'02. Controlo'!N57,0)</f>
        <v>0</v>
      </c>
      <c r="L28" s="2">
        <f>+IF(AND(L$7&gt;='02. Controlo'!$G$50,'04-Aux. Calculos'!L$7&lt;='02. Controlo'!$P$50),'02. Controlo'!O57,0)</f>
        <v>0</v>
      </c>
      <c r="M28" s="2">
        <f>+IF(AND(M$7&gt;='02. Controlo'!$G$50,'04-Aux. Calculos'!M$7&lt;='02. Controlo'!$P$50),'02. Controlo'!P57,0)</f>
        <v>0</v>
      </c>
      <c r="N28" s="2">
        <f>+IF(AND(N$7&gt;='02. Controlo'!$G$50,'04-Aux. Calculos'!N$7&lt;='02. Controlo'!$P$50),'02. Controlo'!Q57,0)</f>
        <v>0</v>
      </c>
      <c r="O28" s="2">
        <f>+IF(AND(O$7&gt;='02. Controlo'!$G$50,'04-Aux. Calculos'!O$7&lt;='02. Controlo'!$P$50),'02. Controlo'!R57,0)</f>
        <v>0</v>
      </c>
      <c r="P28" s="2">
        <f>+IF(AND(P$7&gt;='02. Controlo'!$G$50,'04-Aux. Calculos'!P$7&lt;='02. Controlo'!$P$50),'02. Controlo'!S57,0)</f>
        <v>0</v>
      </c>
      <c r="Q28" s="2">
        <f>+IF(AND(Q$7&gt;='02. Controlo'!$G$50,'04-Aux. Calculos'!Q$7&lt;='02. Controlo'!$P$50),'02. Controlo'!T57,0)</f>
        <v>0</v>
      </c>
      <c r="R28" s="2">
        <f>+IF(AND(R$7&gt;='02. Controlo'!$G$50,'04-Aux. Calculos'!R$7&lt;='02. Controlo'!$P$50),'02. Controlo'!U57,0)</f>
        <v>0</v>
      </c>
      <c r="S28" s="2">
        <f>+IF(AND(S$7&gt;='02. Controlo'!$G$50,'04-Aux. Calculos'!S$7&lt;='02. Controlo'!$P$50),'02. Controlo'!V57,0)</f>
        <v>0</v>
      </c>
      <c r="T28" s="2">
        <f>+IF(AND(T$7&gt;='02. Controlo'!$G$50,'04-Aux. Calculos'!T$7&lt;='02. Controlo'!$P$50),'02. Controlo'!W57,0)</f>
        <v>0</v>
      </c>
      <c r="U28" s="2">
        <f>+IF(AND(U$7&gt;='02. Controlo'!$G$50,'04-Aux. Calculos'!U$7&lt;='02. Controlo'!$P$50),'02. Controlo'!X57,0)</f>
        <v>0</v>
      </c>
      <c r="V28" s="2">
        <f>+IF(AND(V$7&gt;='02. Controlo'!$G$50,'04-Aux. Calculos'!V$7&lt;='02. Controlo'!$P$50),'02. Controlo'!Y57,0)</f>
        <v>0</v>
      </c>
      <c r="W28" s="2">
        <f>+IF(AND(W$7&gt;='02. Controlo'!$G$50,'04-Aux. Calculos'!W$7&lt;='02. Controlo'!$P$50),'02. Controlo'!Z57,0)</f>
        <v>0</v>
      </c>
      <c r="X28" s="2">
        <f>+IF(AND(X$7&gt;='02. Controlo'!$G$50,'04-Aux. Calculos'!X$7&lt;='02. Controlo'!$P$50),'02. Controlo'!AA57,0)</f>
        <v>0</v>
      </c>
      <c r="Y28" s="2">
        <f>+IF(AND(Y$7&gt;='02. Controlo'!$G$50,'04-Aux. Calculos'!Y$7&lt;='02. Controlo'!$P$50),'02. Controlo'!AB57,0)</f>
        <v>0</v>
      </c>
      <c r="Z28" s="2">
        <f>+IF(AND(Z$7&gt;='02. Controlo'!$G$50,'04-Aux. Calculos'!Z$7&lt;='02. Controlo'!$P$50),'02. Controlo'!AC57,0)</f>
        <v>0</v>
      </c>
      <c r="AA28" s="2">
        <f>+IF(AND(AA$7&gt;='02. Controlo'!$G$50,'04-Aux. Calculos'!AA$7&lt;='02. Controlo'!$P$50),'02. Controlo'!AD57,0)</f>
        <v>0</v>
      </c>
      <c r="AB28" s="2">
        <f>+IF(AND(AB$7&gt;='02. Controlo'!$G$50,'04-Aux. Calculos'!AB$7&lt;='02. Controlo'!$P$50),'02. Controlo'!AE57,0)</f>
        <v>0</v>
      </c>
      <c r="AC28" s="2">
        <f>+IF(AND(AC$7&gt;='02. Controlo'!$G$50,'04-Aux. Calculos'!AC$7&lt;='02. Controlo'!$P$50),'02. Controlo'!AF57,0)</f>
        <v>0</v>
      </c>
      <c r="AD28" s="2">
        <f>+IF(AND(AD$7&gt;='02. Controlo'!$G$50,'04-Aux. Calculos'!AD$7&lt;='02. Controlo'!$P$50),'02. Controlo'!AG57,0)</f>
        <v>0</v>
      </c>
      <c r="AE28" s="2">
        <f>+IF(AND(AE$7&gt;='02. Controlo'!$G$50,'04-Aux. Calculos'!AE$7&lt;='02. Controlo'!$P$50),'02. Controlo'!AH57,0)</f>
        <v>0</v>
      </c>
      <c r="AF28" s="2">
        <f>+IF(AND(AF$7&gt;='02. Controlo'!$G$50,'04-Aux. Calculos'!AF$7&lt;='02. Controlo'!$P$50),'02. Controlo'!AI57,0)</f>
        <v>0</v>
      </c>
      <c r="AG28" s="2">
        <f>+IF(AND(AG$7&gt;='02. Controlo'!$G$50,'04-Aux. Calculos'!AG$7&lt;='02. Controlo'!$P$50),'02. Controlo'!AJ57,0)</f>
        <v>0</v>
      </c>
    </row>
    <row r="29" spans="1:33" ht="15" customHeight="1" x14ac:dyDescent="0.25">
      <c r="B29" s="36">
        <v>7</v>
      </c>
      <c r="D29" s="2">
        <f>+IF(AND(D$7&gt;='02. Controlo'!$G$50,'04-Aux. Calculos'!D$7&lt;='02. Controlo'!$P$50),'02. Controlo'!G58,0)</f>
        <v>0</v>
      </c>
      <c r="E29" s="2">
        <f>+IF(AND(E$7&gt;='02. Controlo'!$G$50,'04-Aux. Calculos'!E$7&lt;='02. Controlo'!$P$50),'02. Controlo'!H58,0)</f>
        <v>0</v>
      </c>
      <c r="F29" s="2">
        <f>+IF(AND(F$7&gt;='02. Controlo'!$G$50,'04-Aux. Calculos'!F$7&lt;='02. Controlo'!$P$50),'02. Controlo'!I58,0)</f>
        <v>1</v>
      </c>
      <c r="G29" s="2">
        <f>+IF(AND(G$7&gt;='02. Controlo'!$G$50,'04-Aux. Calculos'!G$7&lt;='02. Controlo'!$P$50),'02. Controlo'!J58,0)</f>
        <v>0</v>
      </c>
      <c r="H29" s="2">
        <f>+IF(AND(H$7&gt;='02. Controlo'!$G$50,'04-Aux. Calculos'!H$7&lt;='02. Controlo'!$P$50),'02. Controlo'!K58,0)</f>
        <v>0</v>
      </c>
      <c r="I29" s="2">
        <f>+IF(AND(I$7&gt;='02. Controlo'!$G$50,'04-Aux. Calculos'!I$7&lt;='02. Controlo'!$P$50),'02. Controlo'!L58,0)</f>
        <v>0</v>
      </c>
      <c r="J29" s="2">
        <f>+IF(AND(J$7&gt;='02. Controlo'!$G$50,'04-Aux. Calculos'!J$7&lt;='02. Controlo'!$P$50),'02. Controlo'!M58,0)</f>
        <v>0</v>
      </c>
      <c r="K29" s="2">
        <f>+IF(AND(K$7&gt;='02. Controlo'!$G$50,'04-Aux. Calculos'!K$7&lt;='02. Controlo'!$P$50),'02. Controlo'!N58,0)</f>
        <v>0</v>
      </c>
      <c r="L29" s="2">
        <f>+IF(AND(L$7&gt;='02. Controlo'!$G$50,'04-Aux. Calculos'!L$7&lt;='02. Controlo'!$P$50),'02. Controlo'!O58,0)</f>
        <v>0</v>
      </c>
      <c r="M29" s="2">
        <f>+IF(AND(M$7&gt;='02. Controlo'!$G$50,'04-Aux. Calculos'!M$7&lt;='02. Controlo'!$P$50),'02. Controlo'!P58,0)</f>
        <v>0</v>
      </c>
      <c r="N29" s="2">
        <f>+IF(AND(N$7&gt;='02. Controlo'!$G$50,'04-Aux. Calculos'!N$7&lt;='02. Controlo'!$P$50),'02. Controlo'!Q58,0)</f>
        <v>0</v>
      </c>
      <c r="O29" s="2">
        <f>+IF(AND(O$7&gt;='02. Controlo'!$G$50,'04-Aux. Calculos'!O$7&lt;='02. Controlo'!$P$50),'02. Controlo'!R58,0)</f>
        <v>0</v>
      </c>
      <c r="P29" s="2">
        <f>+IF(AND(P$7&gt;='02. Controlo'!$G$50,'04-Aux. Calculos'!P$7&lt;='02. Controlo'!$P$50),'02. Controlo'!S58,0)</f>
        <v>0</v>
      </c>
      <c r="Q29" s="2">
        <f>+IF(AND(Q$7&gt;='02. Controlo'!$G$50,'04-Aux. Calculos'!Q$7&lt;='02. Controlo'!$P$50),'02. Controlo'!T58,0)</f>
        <v>0</v>
      </c>
      <c r="R29" s="2">
        <f>+IF(AND(R$7&gt;='02. Controlo'!$G$50,'04-Aux. Calculos'!R$7&lt;='02. Controlo'!$P$50),'02. Controlo'!U58,0)</f>
        <v>0</v>
      </c>
      <c r="S29" s="2">
        <f>+IF(AND(S$7&gt;='02. Controlo'!$G$50,'04-Aux. Calculos'!S$7&lt;='02. Controlo'!$P$50),'02. Controlo'!V58,0)</f>
        <v>0</v>
      </c>
      <c r="T29" s="2">
        <f>+IF(AND(T$7&gt;='02. Controlo'!$G$50,'04-Aux. Calculos'!T$7&lt;='02. Controlo'!$P$50),'02. Controlo'!W58,0)</f>
        <v>0</v>
      </c>
      <c r="U29" s="2">
        <f>+IF(AND(U$7&gt;='02. Controlo'!$G$50,'04-Aux. Calculos'!U$7&lt;='02. Controlo'!$P$50),'02. Controlo'!X58,0)</f>
        <v>0</v>
      </c>
      <c r="V29" s="2">
        <f>+IF(AND(V$7&gt;='02. Controlo'!$G$50,'04-Aux. Calculos'!V$7&lt;='02. Controlo'!$P$50),'02. Controlo'!Y58,0)</f>
        <v>0</v>
      </c>
      <c r="W29" s="2">
        <f>+IF(AND(W$7&gt;='02. Controlo'!$G$50,'04-Aux. Calculos'!W$7&lt;='02. Controlo'!$P$50),'02. Controlo'!Z58,0)</f>
        <v>0</v>
      </c>
      <c r="X29" s="2">
        <f>+IF(AND(X$7&gt;='02. Controlo'!$G$50,'04-Aux. Calculos'!X$7&lt;='02. Controlo'!$P$50),'02. Controlo'!AA58,0)</f>
        <v>0</v>
      </c>
      <c r="Y29" s="2">
        <f>+IF(AND(Y$7&gt;='02. Controlo'!$G$50,'04-Aux. Calculos'!Y$7&lt;='02. Controlo'!$P$50),'02. Controlo'!AB58,0)</f>
        <v>0</v>
      </c>
      <c r="Z29" s="2">
        <f>+IF(AND(Z$7&gt;='02. Controlo'!$G$50,'04-Aux. Calculos'!Z$7&lt;='02. Controlo'!$P$50),'02. Controlo'!AC58,0)</f>
        <v>0</v>
      </c>
      <c r="AA29" s="2">
        <f>+IF(AND(AA$7&gt;='02. Controlo'!$G$50,'04-Aux. Calculos'!AA$7&lt;='02. Controlo'!$P$50),'02. Controlo'!AD58,0)</f>
        <v>0</v>
      </c>
      <c r="AB29" s="2">
        <f>+IF(AND(AB$7&gt;='02. Controlo'!$G$50,'04-Aux. Calculos'!AB$7&lt;='02. Controlo'!$P$50),'02. Controlo'!AE58,0)</f>
        <v>0</v>
      </c>
      <c r="AC29" s="2">
        <f>+IF(AND(AC$7&gt;='02. Controlo'!$G$50,'04-Aux. Calculos'!AC$7&lt;='02. Controlo'!$P$50),'02. Controlo'!AF58,0)</f>
        <v>0</v>
      </c>
      <c r="AD29" s="2">
        <f>+IF(AND(AD$7&gt;='02. Controlo'!$G$50,'04-Aux. Calculos'!AD$7&lt;='02. Controlo'!$P$50),'02. Controlo'!AG58,0)</f>
        <v>0</v>
      </c>
      <c r="AE29" s="2">
        <f>+IF(AND(AE$7&gt;='02. Controlo'!$G$50,'04-Aux. Calculos'!AE$7&lt;='02. Controlo'!$P$50),'02. Controlo'!AH58,0)</f>
        <v>0</v>
      </c>
      <c r="AF29" s="2">
        <f>+IF(AND(AF$7&gt;='02. Controlo'!$G$50,'04-Aux. Calculos'!AF$7&lt;='02. Controlo'!$P$50),'02. Controlo'!AI58,0)</f>
        <v>0</v>
      </c>
      <c r="AG29" s="2">
        <f>+IF(AND(AG$7&gt;='02. Controlo'!$G$50,'04-Aux. Calculos'!AG$7&lt;='02. Controlo'!$P$50),'02. Controlo'!AJ58,0)</f>
        <v>0</v>
      </c>
    </row>
    <row r="30" spans="1:33" ht="15" customHeight="1" x14ac:dyDescent="0.25">
      <c r="B30" s="36">
        <v>8</v>
      </c>
      <c r="D30" s="2">
        <f>+IF(AND(D$7&gt;='02. Controlo'!$G$50,'04-Aux. Calculos'!D$7&lt;='02. Controlo'!$P$50),'02. Controlo'!G59,0)</f>
        <v>0</v>
      </c>
      <c r="E30" s="2">
        <f>+IF(AND(E$7&gt;='02. Controlo'!$G$50,'04-Aux. Calculos'!E$7&lt;='02. Controlo'!$P$50),'02. Controlo'!H59,0)</f>
        <v>0</v>
      </c>
      <c r="F30" s="2">
        <f>+IF(AND(F$7&gt;='02. Controlo'!$G$50,'04-Aux. Calculos'!F$7&lt;='02. Controlo'!$P$50),'02. Controlo'!I59,0)</f>
        <v>0</v>
      </c>
      <c r="G30" s="2">
        <f>+IF(AND(G$7&gt;='02. Controlo'!$G$50,'04-Aux. Calculos'!G$7&lt;='02. Controlo'!$P$50),'02. Controlo'!J59,0)</f>
        <v>1</v>
      </c>
      <c r="H30" s="2">
        <f>+IF(AND(H$7&gt;='02. Controlo'!$G$50,'04-Aux. Calculos'!H$7&lt;='02. Controlo'!$P$50),'02. Controlo'!K59,0)</f>
        <v>0</v>
      </c>
      <c r="I30" s="2">
        <f>+IF(AND(I$7&gt;='02. Controlo'!$G$50,'04-Aux. Calculos'!I$7&lt;='02. Controlo'!$P$50),'02. Controlo'!L59,0)</f>
        <v>0</v>
      </c>
      <c r="J30" s="2">
        <f>+IF(AND(J$7&gt;='02. Controlo'!$G$50,'04-Aux. Calculos'!J$7&lt;='02. Controlo'!$P$50),'02. Controlo'!M59,0)</f>
        <v>0</v>
      </c>
      <c r="K30" s="2">
        <f>+IF(AND(K$7&gt;='02. Controlo'!$G$50,'04-Aux. Calculos'!K$7&lt;='02. Controlo'!$P$50),'02. Controlo'!N59,0)</f>
        <v>0</v>
      </c>
      <c r="L30" s="2">
        <f>+IF(AND(L$7&gt;='02. Controlo'!$G$50,'04-Aux. Calculos'!L$7&lt;='02. Controlo'!$P$50),'02. Controlo'!O59,0)</f>
        <v>0</v>
      </c>
      <c r="M30" s="2">
        <f>+IF(AND(M$7&gt;='02. Controlo'!$G$50,'04-Aux. Calculos'!M$7&lt;='02. Controlo'!$P$50),'02. Controlo'!P59,0)</f>
        <v>0</v>
      </c>
      <c r="N30" s="2">
        <f>+IF(AND(N$7&gt;='02. Controlo'!$G$50,'04-Aux. Calculos'!N$7&lt;='02. Controlo'!$P$50),'02. Controlo'!Q59,0)</f>
        <v>0</v>
      </c>
      <c r="O30" s="2">
        <f>+IF(AND(O$7&gt;='02. Controlo'!$G$50,'04-Aux. Calculos'!O$7&lt;='02. Controlo'!$P$50),'02. Controlo'!R59,0)</f>
        <v>0</v>
      </c>
      <c r="P30" s="2">
        <f>+IF(AND(P$7&gt;='02. Controlo'!$G$50,'04-Aux. Calculos'!P$7&lt;='02. Controlo'!$P$50),'02. Controlo'!S59,0)</f>
        <v>0</v>
      </c>
      <c r="Q30" s="2">
        <f>+IF(AND(Q$7&gt;='02. Controlo'!$G$50,'04-Aux. Calculos'!Q$7&lt;='02. Controlo'!$P$50),'02. Controlo'!T59,0)</f>
        <v>0</v>
      </c>
      <c r="R30" s="2">
        <f>+IF(AND(R$7&gt;='02. Controlo'!$G$50,'04-Aux. Calculos'!R$7&lt;='02. Controlo'!$P$50),'02. Controlo'!U59,0)</f>
        <v>0</v>
      </c>
      <c r="S30" s="2">
        <f>+IF(AND(S$7&gt;='02. Controlo'!$G$50,'04-Aux. Calculos'!S$7&lt;='02. Controlo'!$P$50),'02. Controlo'!V59,0)</f>
        <v>0</v>
      </c>
      <c r="T30" s="2">
        <f>+IF(AND(T$7&gt;='02. Controlo'!$G$50,'04-Aux. Calculos'!T$7&lt;='02. Controlo'!$P$50),'02. Controlo'!W59,0)</f>
        <v>0</v>
      </c>
      <c r="U30" s="2">
        <f>+IF(AND(U$7&gt;='02. Controlo'!$G$50,'04-Aux. Calculos'!U$7&lt;='02. Controlo'!$P$50),'02. Controlo'!X59,0)</f>
        <v>0</v>
      </c>
      <c r="V30" s="2">
        <f>+IF(AND(V$7&gt;='02. Controlo'!$G$50,'04-Aux. Calculos'!V$7&lt;='02. Controlo'!$P$50),'02. Controlo'!Y59,0)</f>
        <v>0</v>
      </c>
      <c r="W30" s="2">
        <f>+IF(AND(W$7&gt;='02. Controlo'!$G$50,'04-Aux. Calculos'!W$7&lt;='02. Controlo'!$P$50),'02. Controlo'!Z59,0)</f>
        <v>0</v>
      </c>
      <c r="X30" s="2">
        <f>+IF(AND(X$7&gt;='02. Controlo'!$G$50,'04-Aux. Calculos'!X$7&lt;='02. Controlo'!$P$50),'02. Controlo'!AA59,0)</f>
        <v>0</v>
      </c>
      <c r="Y30" s="2">
        <f>+IF(AND(Y$7&gt;='02. Controlo'!$G$50,'04-Aux. Calculos'!Y$7&lt;='02. Controlo'!$P$50),'02. Controlo'!AB59,0)</f>
        <v>0</v>
      </c>
      <c r="Z30" s="2">
        <f>+IF(AND(Z$7&gt;='02. Controlo'!$G$50,'04-Aux. Calculos'!Z$7&lt;='02. Controlo'!$P$50),'02. Controlo'!AC59,0)</f>
        <v>0</v>
      </c>
      <c r="AA30" s="2">
        <f>+IF(AND(AA$7&gt;='02. Controlo'!$G$50,'04-Aux. Calculos'!AA$7&lt;='02. Controlo'!$P$50),'02. Controlo'!AD59,0)</f>
        <v>0</v>
      </c>
      <c r="AB30" s="2">
        <f>+IF(AND(AB$7&gt;='02. Controlo'!$G$50,'04-Aux. Calculos'!AB$7&lt;='02. Controlo'!$P$50),'02. Controlo'!AE59,0)</f>
        <v>0</v>
      </c>
      <c r="AC30" s="2">
        <f>+IF(AND(AC$7&gt;='02. Controlo'!$G$50,'04-Aux. Calculos'!AC$7&lt;='02. Controlo'!$P$50),'02. Controlo'!AF59,0)</f>
        <v>0</v>
      </c>
      <c r="AD30" s="2">
        <f>+IF(AND(AD$7&gt;='02. Controlo'!$G$50,'04-Aux. Calculos'!AD$7&lt;='02. Controlo'!$P$50),'02. Controlo'!AG59,0)</f>
        <v>0</v>
      </c>
      <c r="AE30" s="2">
        <f>+IF(AND(AE$7&gt;='02. Controlo'!$G$50,'04-Aux. Calculos'!AE$7&lt;='02. Controlo'!$P$50),'02. Controlo'!AH59,0)</f>
        <v>0</v>
      </c>
      <c r="AF30" s="2">
        <f>+IF(AND(AF$7&gt;='02. Controlo'!$G$50,'04-Aux. Calculos'!AF$7&lt;='02. Controlo'!$P$50),'02. Controlo'!AI59,0)</f>
        <v>0</v>
      </c>
      <c r="AG30" s="2">
        <f>+IF(AND(AG$7&gt;='02. Controlo'!$G$50,'04-Aux. Calculos'!AG$7&lt;='02. Controlo'!$P$50),'02. Controlo'!AJ59,0)</f>
        <v>0</v>
      </c>
    </row>
    <row r="31" spans="1:33" ht="15" customHeight="1" x14ac:dyDescent="0.25">
      <c r="B31" s="36">
        <v>9</v>
      </c>
      <c r="D31" s="2">
        <f>+IF(AND(D$7&gt;='02. Controlo'!$G$50,'04-Aux. Calculos'!D$7&lt;='02. Controlo'!$P$50),'02. Controlo'!G60,0)</f>
        <v>0</v>
      </c>
      <c r="E31" s="2">
        <f>+IF(AND(E$7&gt;='02. Controlo'!$G$50,'04-Aux. Calculos'!E$7&lt;='02. Controlo'!$P$50),'02. Controlo'!H60,0)</f>
        <v>0</v>
      </c>
      <c r="F31" s="2">
        <f>+IF(AND(F$7&gt;='02. Controlo'!$G$50,'04-Aux. Calculos'!F$7&lt;='02. Controlo'!$P$50),'02. Controlo'!I60,0)</f>
        <v>1</v>
      </c>
      <c r="G31" s="2">
        <f>+IF(AND(G$7&gt;='02. Controlo'!$G$50,'04-Aux. Calculos'!G$7&lt;='02. Controlo'!$P$50),'02. Controlo'!J60,0)</f>
        <v>0</v>
      </c>
      <c r="H31" s="2">
        <f>+IF(AND(H$7&gt;='02. Controlo'!$G$50,'04-Aux. Calculos'!H$7&lt;='02. Controlo'!$P$50),'02. Controlo'!K60,0)</f>
        <v>0</v>
      </c>
      <c r="I31" s="2">
        <f>+IF(AND(I$7&gt;='02. Controlo'!$G$50,'04-Aux. Calculos'!I$7&lt;='02. Controlo'!$P$50),'02. Controlo'!L60,0)</f>
        <v>0</v>
      </c>
      <c r="J31" s="2">
        <f>+IF(AND(J$7&gt;='02. Controlo'!$G$50,'04-Aux. Calculos'!J$7&lt;='02. Controlo'!$P$50),'02. Controlo'!M60,0)</f>
        <v>0</v>
      </c>
      <c r="K31" s="2">
        <f>+IF(AND(K$7&gt;='02. Controlo'!$G$50,'04-Aux. Calculos'!K$7&lt;='02. Controlo'!$P$50),'02. Controlo'!N60,0)</f>
        <v>0</v>
      </c>
      <c r="L31" s="2">
        <f>+IF(AND(L$7&gt;='02. Controlo'!$G$50,'04-Aux. Calculos'!L$7&lt;='02. Controlo'!$P$50),'02. Controlo'!O60,0)</f>
        <v>0</v>
      </c>
      <c r="M31" s="2">
        <f>+IF(AND(M$7&gt;='02. Controlo'!$G$50,'04-Aux. Calculos'!M$7&lt;='02. Controlo'!$P$50),'02. Controlo'!P60,0)</f>
        <v>0</v>
      </c>
      <c r="N31" s="2">
        <f>+IF(AND(N$7&gt;='02. Controlo'!$G$50,'04-Aux. Calculos'!N$7&lt;='02. Controlo'!$P$50),'02. Controlo'!Q60,0)</f>
        <v>0</v>
      </c>
      <c r="O31" s="2">
        <f>+IF(AND(O$7&gt;='02. Controlo'!$G$50,'04-Aux. Calculos'!O$7&lt;='02. Controlo'!$P$50),'02. Controlo'!R60,0)</f>
        <v>0</v>
      </c>
      <c r="P31" s="2">
        <f>+IF(AND(P$7&gt;='02. Controlo'!$G$50,'04-Aux. Calculos'!P$7&lt;='02. Controlo'!$P$50),'02. Controlo'!S60,0)</f>
        <v>0</v>
      </c>
      <c r="Q31" s="2">
        <f>+IF(AND(Q$7&gt;='02. Controlo'!$G$50,'04-Aux. Calculos'!Q$7&lt;='02. Controlo'!$P$50),'02. Controlo'!T60,0)</f>
        <v>0</v>
      </c>
      <c r="R31" s="2">
        <f>+IF(AND(R$7&gt;='02. Controlo'!$G$50,'04-Aux. Calculos'!R$7&lt;='02. Controlo'!$P$50),'02. Controlo'!U60,0)</f>
        <v>0</v>
      </c>
      <c r="S31" s="2">
        <f>+IF(AND(S$7&gt;='02. Controlo'!$G$50,'04-Aux. Calculos'!S$7&lt;='02. Controlo'!$P$50),'02. Controlo'!V60,0)</f>
        <v>0</v>
      </c>
      <c r="T31" s="2">
        <f>+IF(AND(T$7&gt;='02. Controlo'!$G$50,'04-Aux. Calculos'!T$7&lt;='02. Controlo'!$P$50),'02. Controlo'!W60,0)</f>
        <v>0</v>
      </c>
      <c r="U31" s="2">
        <f>+IF(AND(U$7&gt;='02. Controlo'!$G$50,'04-Aux. Calculos'!U$7&lt;='02. Controlo'!$P$50),'02. Controlo'!X60,0)</f>
        <v>0</v>
      </c>
      <c r="V31" s="2">
        <f>+IF(AND(V$7&gt;='02. Controlo'!$G$50,'04-Aux. Calculos'!V$7&lt;='02. Controlo'!$P$50),'02. Controlo'!Y60,0)</f>
        <v>0</v>
      </c>
      <c r="W31" s="2">
        <f>+IF(AND(W$7&gt;='02. Controlo'!$G$50,'04-Aux. Calculos'!W$7&lt;='02. Controlo'!$P$50),'02. Controlo'!Z60,0)</f>
        <v>0</v>
      </c>
      <c r="X31" s="2">
        <f>+IF(AND(X$7&gt;='02. Controlo'!$G$50,'04-Aux. Calculos'!X$7&lt;='02. Controlo'!$P$50),'02. Controlo'!AA60,0)</f>
        <v>0</v>
      </c>
      <c r="Y31" s="2">
        <f>+IF(AND(Y$7&gt;='02. Controlo'!$G$50,'04-Aux. Calculos'!Y$7&lt;='02. Controlo'!$P$50),'02. Controlo'!AB60,0)</f>
        <v>0</v>
      </c>
      <c r="Z31" s="2">
        <f>+IF(AND(Z$7&gt;='02. Controlo'!$G$50,'04-Aux. Calculos'!Z$7&lt;='02. Controlo'!$P$50),'02. Controlo'!AC60,0)</f>
        <v>0</v>
      </c>
      <c r="AA31" s="2">
        <f>+IF(AND(AA$7&gt;='02. Controlo'!$G$50,'04-Aux. Calculos'!AA$7&lt;='02. Controlo'!$P$50),'02. Controlo'!AD60,0)</f>
        <v>0</v>
      </c>
      <c r="AB31" s="2">
        <f>+IF(AND(AB$7&gt;='02. Controlo'!$G$50,'04-Aux. Calculos'!AB$7&lt;='02. Controlo'!$P$50),'02. Controlo'!AE60,0)</f>
        <v>0</v>
      </c>
      <c r="AC31" s="2">
        <f>+IF(AND(AC$7&gt;='02. Controlo'!$G$50,'04-Aux. Calculos'!AC$7&lt;='02. Controlo'!$P$50),'02. Controlo'!AF60,0)</f>
        <v>0</v>
      </c>
      <c r="AD31" s="2">
        <f>+IF(AND(AD$7&gt;='02. Controlo'!$G$50,'04-Aux. Calculos'!AD$7&lt;='02. Controlo'!$P$50),'02. Controlo'!AG60,0)</f>
        <v>0</v>
      </c>
      <c r="AE31" s="2">
        <f>+IF(AND(AE$7&gt;='02. Controlo'!$G$50,'04-Aux. Calculos'!AE$7&lt;='02. Controlo'!$P$50),'02. Controlo'!AH60,0)</f>
        <v>0</v>
      </c>
      <c r="AF31" s="2">
        <f>+IF(AND(AF$7&gt;='02. Controlo'!$G$50,'04-Aux. Calculos'!AF$7&lt;='02. Controlo'!$P$50),'02. Controlo'!AI60,0)</f>
        <v>0</v>
      </c>
      <c r="AG31" s="2">
        <f>+IF(AND(AG$7&gt;='02. Controlo'!$G$50,'04-Aux. Calculos'!AG$7&lt;='02. Controlo'!$P$50),'02. Controlo'!AJ60,0)</f>
        <v>0</v>
      </c>
    </row>
    <row r="32" spans="1:33" ht="15" customHeight="1" x14ac:dyDescent="0.25">
      <c r="B32" s="36">
        <v>10</v>
      </c>
      <c r="D32" s="2">
        <f>+IF(AND(D$7&gt;='02. Controlo'!$G$50,'04-Aux. Calculos'!D$7&lt;='02. Controlo'!$P$50),'02. Controlo'!G61,0)</f>
        <v>1</v>
      </c>
      <c r="E32" s="2">
        <f>+IF(AND(E$7&gt;='02. Controlo'!$G$50,'04-Aux. Calculos'!E$7&lt;='02. Controlo'!$P$50),'02. Controlo'!H61,0)</f>
        <v>0</v>
      </c>
      <c r="F32" s="2">
        <f>+IF(AND(F$7&gt;='02. Controlo'!$G$50,'04-Aux. Calculos'!F$7&lt;='02. Controlo'!$P$50),'02. Controlo'!I61,0)</f>
        <v>0</v>
      </c>
      <c r="G32" s="2">
        <f>+IF(AND(G$7&gt;='02. Controlo'!$G$50,'04-Aux. Calculos'!G$7&lt;='02. Controlo'!$P$50),'02. Controlo'!J61,0)</f>
        <v>0</v>
      </c>
      <c r="H32" s="2">
        <f>+IF(AND(H$7&gt;='02. Controlo'!$G$50,'04-Aux. Calculos'!H$7&lt;='02. Controlo'!$P$50),'02. Controlo'!K61,0)</f>
        <v>0</v>
      </c>
      <c r="I32" s="2">
        <f>+IF(AND(I$7&gt;='02. Controlo'!$G$50,'04-Aux. Calculos'!I$7&lt;='02. Controlo'!$P$50),'02. Controlo'!L61,0)</f>
        <v>0</v>
      </c>
      <c r="J32" s="2">
        <f>+IF(AND(J$7&gt;='02. Controlo'!$G$50,'04-Aux. Calculos'!J$7&lt;='02. Controlo'!$P$50),'02. Controlo'!M61,0)</f>
        <v>0</v>
      </c>
      <c r="K32" s="2">
        <f>+IF(AND(K$7&gt;='02. Controlo'!$G$50,'04-Aux. Calculos'!K$7&lt;='02. Controlo'!$P$50),'02. Controlo'!N61,0)</f>
        <v>0</v>
      </c>
      <c r="L32" s="2">
        <f>+IF(AND(L$7&gt;='02. Controlo'!$G$50,'04-Aux. Calculos'!L$7&lt;='02. Controlo'!$P$50),'02. Controlo'!O61,0)</f>
        <v>0</v>
      </c>
      <c r="M32" s="2">
        <f>+IF(AND(M$7&gt;='02. Controlo'!$G$50,'04-Aux. Calculos'!M$7&lt;='02. Controlo'!$P$50),'02. Controlo'!P61,0)</f>
        <v>0</v>
      </c>
      <c r="N32" s="2">
        <f>+IF(AND(N$7&gt;='02. Controlo'!$G$50,'04-Aux. Calculos'!N$7&lt;='02. Controlo'!$P$50),'02. Controlo'!Q61,0)</f>
        <v>0</v>
      </c>
      <c r="O32" s="2">
        <f>+IF(AND(O$7&gt;='02. Controlo'!$G$50,'04-Aux. Calculos'!O$7&lt;='02. Controlo'!$P$50),'02. Controlo'!R61,0)</f>
        <v>0</v>
      </c>
      <c r="P32" s="2">
        <f>+IF(AND(P$7&gt;='02. Controlo'!$G$50,'04-Aux. Calculos'!P$7&lt;='02. Controlo'!$P$50),'02. Controlo'!S61,0)</f>
        <v>0</v>
      </c>
      <c r="Q32" s="2">
        <f>+IF(AND(Q$7&gt;='02. Controlo'!$G$50,'04-Aux. Calculos'!Q$7&lt;='02. Controlo'!$P$50),'02. Controlo'!T61,0)</f>
        <v>0</v>
      </c>
      <c r="R32" s="2">
        <f>+IF(AND(R$7&gt;='02. Controlo'!$G$50,'04-Aux. Calculos'!R$7&lt;='02. Controlo'!$P$50),'02. Controlo'!U61,0)</f>
        <v>0</v>
      </c>
      <c r="S32" s="2">
        <f>+IF(AND(S$7&gt;='02. Controlo'!$G$50,'04-Aux. Calculos'!S$7&lt;='02. Controlo'!$P$50),'02. Controlo'!V61,0)</f>
        <v>0</v>
      </c>
      <c r="T32" s="2">
        <f>+IF(AND(T$7&gt;='02. Controlo'!$G$50,'04-Aux. Calculos'!T$7&lt;='02. Controlo'!$P$50),'02. Controlo'!W61,0)</f>
        <v>0</v>
      </c>
      <c r="U32" s="2">
        <f>+IF(AND(U$7&gt;='02. Controlo'!$G$50,'04-Aux. Calculos'!U$7&lt;='02. Controlo'!$P$50),'02. Controlo'!X61,0)</f>
        <v>0</v>
      </c>
      <c r="V32" s="2">
        <f>+IF(AND(V$7&gt;='02. Controlo'!$G$50,'04-Aux. Calculos'!V$7&lt;='02. Controlo'!$P$50),'02. Controlo'!Y61,0)</f>
        <v>0</v>
      </c>
      <c r="W32" s="2">
        <f>+IF(AND(W$7&gt;='02. Controlo'!$G$50,'04-Aux. Calculos'!W$7&lt;='02. Controlo'!$P$50),'02. Controlo'!Z61,0)</f>
        <v>0</v>
      </c>
      <c r="X32" s="2">
        <f>+IF(AND(X$7&gt;='02. Controlo'!$G$50,'04-Aux. Calculos'!X$7&lt;='02. Controlo'!$P$50),'02. Controlo'!AA61,0)</f>
        <v>0</v>
      </c>
      <c r="Y32" s="2">
        <f>+IF(AND(Y$7&gt;='02. Controlo'!$G$50,'04-Aux. Calculos'!Y$7&lt;='02. Controlo'!$P$50),'02. Controlo'!AB61,0)</f>
        <v>0</v>
      </c>
      <c r="Z32" s="2">
        <f>+IF(AND(Z$7&gt;='02. Controlo'!$G$50,'04-Aux. Calculos'!Z$7&lt;='02. Controlo'!$P$50),'02. Controlo'!AC61,0)</f>
        <v>0</v>
      </c>
      <c r="AA32" s="2">
        <f>+IF(AND(AA$7&gt;='02. Controlo'!$G$50,'04-Aux. Calculos'!AA$7&lt;='02. Controlo'!$P$50),'02. Controlo'!AD61,0)</f>
        <v>0</v>
      </c>
      <c r="AB32" s="2">
        <f>+IF(AND(AB$7&gt;='02. Controlo'!$G$50,'04-Aux. Calculos'!AB$7&lt;='02. Controlo'!$P$50),'02. Controlo'!AE61,0)</f>
        <v>0</v>
      </c>
      <c r="AC32" s="2">
        <f>+IF(AND(AC$7&gt;='02. Controlo'!$G$50,'04-Aux. Calculos'!AC$7&lt;='02. Controlo'!$P$50),'02. Controlo'!AF61,0)</f>
        <v>0</v>
      </c>
      <c r="AD32" s="2">
        <f>+IF(AND(AD$7&gt;='02. Controlo'!$G$50,'04-Aux. Calculos'!AD$7&lt;='02. Controlo'!$P$50),'02. Controlo'!AG61,0)</f>
        <v>0</v>
      </c>
      <c r="AE32" s="2">
        <f>+IF(AND(AE$7&gt;='02. Controlo'!$G$50,'04-Aux. Calculos'!AE$7&lt;='02. Controlo'!$P$50),'02. Controlo'!AH61,0)</f>
        <v>0</v>
      </c>
      <c r="AF32" s="2">
        <f>+IF(AND(AF$7&gt;='02. Controlo'!$G$50,'04-Aux. Calculos'!AF$7&lt;='02. Controlo'!$P$50),'02. Controlo'!AI61,0)</f>
        <v>0</v>
      </c>
      <c r="AG32" s="2">
        <f>+IF(AND(AG$7&gt;='02. Controlo'!$G$50,'04-Aux. Calculos'!AG$7&lt;='02. Controlo'!$P$50),'02. Controlo'!AJ61,0)</f>
        <v>0</v>
      </c>
    </row>
    <row r="33" spans="2:33" ht="15" customHeight="1" x14ac:dyDescent="0.25">
      <c r="B33" s="36">
        <v>11</v>
      </c>
      <c r="D33" s="2">
        <f>+IF(AND(D$7&gt;='02. Controlo'!$G$50,'04-Aux. Calculos'!D$7&lt;='02. Controlo'!$P$50),'02. Controlo'!G62,0)</f>
        <v>0</v>
      </c>
      <c r="E33" s="2">
        <f>+IF(AND(E$7&gt;='02. Controlo'!$G$50,'04-Aux. Calculos'!E$7&lt;='02. Controlo'!$P$50),'02. Controlo'!H62,0)</f>
        <v>1</v>
      </c>
      <c r="F33" s="2">
        <f>+IF(AND(F$7&gt;='02. Controlo'!$G$50,'04-Aux. Calculos'!F$7&lt;='02. Controlo'!$P$50),'02. Controlo'!I62,0)</f>
        <v>0</v>
      </c>
      <c r="G33" s="2">
        <f>+IF(AND(G$7&gt;='02. Controlo'!$G$50,'04-Aux. Calculos'!G$7&lt;='02. Controlo'!$P$50),'02. Controlo'!J62,0)</f>
        <v>0</v>
      </c>
      <c r="H33" s="2">
        <f>+IF(AND(H$7&gt;='02. Controlo'!$G$50,'04-Aux. Calculos'!H$7&lt;='02. Controlo'!$P$50),'02. Controlo'!K62,0)</f>
        <v>0</v>
      </c>
      <c r="I33" s="2">
        <f>+IF(AND(I$7&gt;='02. Controlo'!$G$50,'04-Aux. Calculos'!I$7&lt;='02. Controlo'!$P$50),'02. Controlo'!L62,0)</f>
        <v>0</v>
      </c>
      <c r="J33" s="2">
        <f>+IF(AND(J$7&gt;='02. Controlo'!$G$50,'04-Aux. Calculos'!J$7&lt;='02. Controlo'!$P$50),'02. Controlo'!M62,0)</f>
        <v>0</v>
      </c>
      <c r="K33" s="2">
        <f>+IF(AND(K$7&gt;='02. Controlo'!$G$50,'04-Aux. Calculos'!K$7&lt;='02. Controlo'!$P$50),'02. Controlo'!N62,0)</f>
        <v>0</v>
      </c>
      <c r="L33" s="2">
        <f>+IF(AND(L$7&gt;='02. Controlo'!$G$50,'04-Aux. Calculos'!L$7&lt;='02. Controlo'!$P$50),'02. Controlo'!O62,0)</f>
        <v>0</v>
      </c>
      <c r="M33" s="2">
        <f>+IF(AND(M$7&gt;='02. Controlo'!$G$50,'04-Aux. Calculos'!M$7&lt;='02. Controlo'!$P$50),'02. Controlo'!P62,0)</f>
        <v>0</v>
      </c>
      <c r="N33" s="2">
        <f>+IF(AND(N$7&gt;='02. Controlo'!$G$50,'04-Aux. Calculos'!N$7&lt;='02. Controlo'!$P$50),'02. Controlo'!Q62,0)</f>
        <v>0</v>
      </c>
      <c r="O33" s="2">
        <f>+IF(AND(O$7&gt;='02. Controlo'!$G$50,'04-Aux. Calculos'!O$7&lt;='02. Controlo'!$P$50),'02. Controlo'!R62,0)</f>
        <v>0</v>
      </c>
      <c r="P33" s="2">
        <f>+IF(AND(P$7&gt;='02. Controlo'!$G$50,'04-Aux. Calculos'!P$7&lt;='02. Controlo'!$P$50),'02. Controlo'!S62,0)</f>
        <v>0</v>
      </c>
      <c r="Q33" s="2">
        <f>+IF(AND(Q$7&gt;='02. Controlo'!$G$50,'04-Aux. Calculos'!Q$7&lt;='02. Controlo'!$P$50),'02. Controlo'!T62,0)</f>
        <v>0</v>
      </c>
      <c r="R33" s="2">
        <f>+IF(AND(R$7&gt;='02. Controlo'!$G$50,'04-Aux. Calculos'!R$7&lt;='02. Controlo'!$P$50),'02. Controlo'!U62,0)</f>
        <v>0</v>
      </c>
      <c r="S33" s="2">
        <f>+IF(AND(S$7&gt;='02. Controlo'!$G$50,'04-Aux. Calculos'!S$7&lt;='02. Controlo'!$P$50),'02. Controlo'!V62,0)</f>
        <v>0</v>
      </c>
      <c r="T33" s="2">
        <f>+IF(AND(T$7&gt;='02. Controlo'!$G$50,'04-Aux. Calculos'!T$7&lt;='02. Controlo'!$P$50),'02. Controlo'!W62,0)</f>
        <v>0</v>
      </c>
      <c r="U33" s="2">
        <f>+IF(AND(U$7&gt;='02. Controlo'!$G$50,'04-Aux. Calculos'!U$7&lt;='02. Controlo'!$P$50),'02. Controlo'!X62,0)</f>
        <v>0</v>
      </c>
      <c r="V33" s="2">
        <f>+IF(AND(V$7&gt;='02. Controlo'!$G$50,'04-Aux. Calculos'!V$7&lt;='02. Controlo'!$P$50),'02. Controlo'!Y62,0)</f>
        <v>0</v>
      </c>
      <c r="W33" s="2">
        <f>+IF(AND(W$7&gt;='02. Controlo'!$G$50,'04-Aux. Calculos'!W$7&lt;='02. Controlo'!$P$50),'02. Controlo'!Z62,0)</f>
        <v>0</v>
      </c>
      <c r="X33" s="2">
        <f>+IF(AND(X$7&gt;='02. Controlo'!$G$50,'04-Aux. Calculos'!X$7&lt;='02. Controlo'!$P$50),'02. Controlo'!AA62,0)</f>
        <v>0</v>
      </c>
      <c r="Y33" s="2">
        <f>+IF(AND(Y$7&gt;='02. Controlo'!$G$50,'04-Aux. Calculos'!Y$7&lt;='02. Controlo'!$P$50),'02. Controlo'!AB62,0)</f>
        <v>0</v>
      </c>
      <c r="Z33" s="2">
        <f>+IF(AND(Z$7&gt;='02. Controlo'!$G$50,'04-Aux. Calculos'!Z$7&lt;='02. Controlo'!$P$50),'02. Controlo'!AC62,0)</f>
        <v>0</v>
      </c>
      <c r="AA33" s="2">
        <f>+IF(AND(AA$7&gt;='02. Controlo'!$G$50,'04-Aux. Calculos'!AA$7&lt;='02. Controlo'!$P$50),'02. Controlo'!AD62,0)</f>
        <v>0</v>
      </c>
      <c r="AB33" s="2">
        <f>+IF(AND(AB$7&gt;='02. Controlo'!$G$50,'04-Aux. Calculos'!AB$7&lt;='02. Controlo'!$P$50),'02. Controlo'!AE62,0)</f>
        <v>0</v>
      </c>
      <c r="AC33" s="2">
        <f>+IF(AND(AC$7&gt;='02. Controlo'!$G$50,'04-Aux. Calculos'!AC$7&lt;='02. Controlo'!$P$50),'02. Controlo'!AF62,0)</f>
        <v>0</v>
      </c>
      <c r="AD33" s="2">
        <f>+IF(AND(AD$7&gt;='02. Controlo'!$G$50,'04-Aux. Calculos'!AD$7&lt;='02. Controlo'!$P$50),'02. Controlo'!AG62,0)</f>
        <v>0</v>
      </c>
      <c r="AE33" s="2">
        <f>+IF(AND(AE$7&gt;='02. Controlo'!$G$50,'04-Aux. Calculos'!AE$7&lt;='02. Controlo'!$P$50),'02. Controlo'!AH62,0)</f>
        <v>0</v>
      </c>
      <c r="AF33" s="2">
        <f>+IF(AND(AF$7&gt;='02. Controlo'!$G$50,'04-Aux. Calculos'!AF$7&lt;='02. Controlo'!$P$50),'02. Controlo'!AI62,0)</f>
        <v>0</v>
      </c>
      <c r="AG33" s="2">
        <f>+IF(AND(AG$7&gt;='02. Controlo'!$G$50,'04-Aux. Calculos'!AG$7&lt;='02. Controlo'!$P$50),'02. Controlo'!AJ62,0)</f>
        <v>0</v>
      </c>
    </row>
    <row r="34" spans="2:33" ht="15" customHeight="1" x14ac:dyDescent="0.25">
      <c r="B34" s="36">
        <v>12</v>
      </c>
      <c r="D34" s="2">
        <f>+IF(AND(D$7&gt;='02. Controlo'!$G$50,'04-Aux. Calculos'!D$7&lt;='02. Controlo'!$P$50),'02. Controlo'!G63,0)</f>
        <v>1</v>
      </c>
      <c r="E34" s="2">
        <f>+IF(AND(E$7&gt;='02. Controlo'!$G$50,'04-Aux. Calculos'!E$7&lt;='02. Controlo'!$P$50),'02. Controlo'!H63,0)</f>
        <v>0</v>
      </c>
      <c r="F34" s="2">
        <f>+IF(AND(F$7&gt;='02. Controlo'!$G$50,'04-Aux. Calculos'!F$7&lt;='02. Controlo'!$P$50),'02. Controlo'!I63,0)</f>
        <v>0</v>
      </c>
      <c r="G34" s="2">
        <f>+IF(AND(G$7&gt;='02. Controlo'!$G$50,'04-Aux. Calculos'!G$7&lt;='02. Controlo'!$P$50),'02. Controlo'!J63,0)</f>
        <v>0</v>
      </c>
      <c r="H34" s="2">
        <f>+IF(AND(H$7&gt;='02. Controlo'!$G$50,'04-Aux. Calculos'!H$7&lt;='02. Controlo'!$P$50),'02. Controlo'!K63,0)</f>
        <v>0</v>
      </c>
      <c r="I34" s="2">
        <f>+IF(AND(I$7&gt;='02. Controlo'!$G$50,'04-Aux. Calculos'!I$7&lt;='02. Controlo'!$P$50),'02. Controlo'!L63,0)</f>
        <v>0</v>
      </c>
      <c r="J34" s="2">
        <f>+IF(AND(J$7&gt;='02. Controlo'!$G$50,'04-Aux. Calculos'!J$7&lt;='02. Controlo'!$P$50),'02. Controlo'!M63,0)</f>
        <v>0</v>
      </c>
      <c r="K34" s="2">
        <f>+IF(AND(K$7&gt;='02. Controlo'!$G$50,'04-Aux. Calculos'!K$7&lt;='02. Controlo'!$P$50),'02. Controlo'!N63,0)</f>
        <v>0</v>
      </c>
      <c r="L34" s="2">
        <f>+IF(AND(L$7&gt;='02. Controlo'!$G$50,'04-Aux. Calculos'!L$7&lt;='02. Controlo'!$P$50),'02. Controlo'!O63,0)</f>
        <v>0</v>
      </c>
      <c r="M34" s="2">
        <f>+IF(AND(M$7&gt;='02. Controlo'!$G$50,'04-Aux. Calculos'!M$7&lt;='02. Controlo'!$P$50),'02. Controlo'!P63,0)</f>
        <v>0</v>
      </c>
      <c r="N34" s="2">
        <f>+IF(AND(N$7&gt;='02. Controlo'!$G$50,'04-Aux. Calculos'!N$7&lt;='02. Controlo'!$P$50),'02. Controlo'!Q63,0)</f>
        <v>0</v>
      </c>
      <c r="O34" s="2">
        <f>+IF(AND(O$7&gt;='02. Controlo'!$G$50,'04-Aux. Calculos'!O$7&lt;='02. Controlo'!$P$50),'02. Controlo'!R63,0)</f>
        <v>0</v>
      </c>
      <c r="P34" s="2">
        <f>+IF(AND(P$7&gt;='02. Controlo'!$G$50,'04-Aux. Calculos'!P$7&lt;='02. Controlo'!$P$50),'02. Controlo'!S63,0)</f>
        <v>0</v>
      </c>
      <c r="Q34" s="2">
        <f>+IF(AND(Q$7&gt;='02. Controlo'!$G$50,'04-Aux. Calculos'!Q$7&lt;='02. Controlo'!$P$50),'02. Controlo'!T63,0)</f>
        <v>0</v>
      </c>
      <c r="R34" s="2">
        <f>+IF(AND(R$7&gt;='02. Controlo'!$G$50,'04-Aux. Calculos'!R$7&lt;='02. Controlo'!$P$50),'02. Controlo'!U63,0)</f>
        <v>0</v>
      </c>
      <c r="S34" s="2">
        <f>+IF(AND(S$7&gt;='02. Controlo'!$G$50,'04-Aux. Calculos'!S$7&lt;='02. Controlo'!$P$50),'02. Controlo'!V63,0)</f>
        <v>0</v>
      </c>
      <c r="T34" s="2">
        <f>+IF(AND(T$7&gt;='02. Controlo'!$G$50,'04-Aux. Calculos'!T$7&lt;='02. Controlo'!$P$50),'02. Controlo'!W63,0)</f>
        <v>0</v>
      </c>
      <c r="U34" s="2">
        <f>+IF(AND(U$7&gt;='02. Controlo'!$G$50,'04-Aux. Calculos'!U$7&lt;='02. Controlo'!$P$50),'02. Controlo'!X63,0)</f>
        <v>0</v>
      </c>
      <c r="V34" s="2">
        <f>+IF(AND(V$7&gt;='02. Controlo'!$G$50,'04-Aux. Calculos'!V$7&lt;='02. Controlo'!$P$50),'02. Controlo'!Y63,0)</f>
        <v>0</v>
      </c>
      <c r="W34" s="2">
        <f>+IF(AND(W$7&gt;='02. Controlo'!$G$50,'04-Aux. Calculos'!W$7&lt;='02. Controlo'!$P$50),'02. Controlo'!Z63,0)</f>
        <v>0</v>
      </c>
      <c r="X34" s="2">
        <f>+IF(AND(X$7&gt;='02. Controlo'!$G$50,'04-Aux. Calculos'!X$7&lt;='02. Controlo'!$P$50),'02. Controlo'!AA63,0)</f>
        <v>0</v>
      </c>
      <c r="Y34" s="2">
        <f>+IF(AND(Y$7&gt;='02. Controlo'!$G$50,'04-Aux. Calculos'!Y$7&lt;='02. Controlo'!$P$50),'02. Controlo'!AB63,0)</f>
        <v>0</v>
      </c>
      <c r="Z34" s="2">
        <f>+IF(AND(Z$7&gt;='02. Controlo'!$G$50,'04-Aux. Calculos'!Z$7&lt;='02. Controlo'!$P$50),'02. Controlo'!AC63,0)</f>
        <v>0</v>
      </c>
      <c r="AA34" s="2">
        <f>+IF(AND(AA$7&gt;='02. Controlo'!$G$50,'04-Aux. Calculos'!AA$7&lt;='02. Controlo'!$P$50),'02. Controlo'!AD63,0)</f>
        <v>0</v>
      </c>
      <c r="AB34" s="2">
        <f>+IF(AND(AB$7&gt;='02. Controlo'!$G$50,'04-Aux. Calculos'!AB$7&lt;='02. Controlo'!$P$50),'02. Controlo'!AE63,0)</f>
        <v>0</v>
      </c>
      <c r="AC34" s="2">
        <f>+IF(AND(AC$7&gt;='02. Controlo'!$G$50,'04-Aux. Calculos'!AC$7&lt;='02. Controlo'!$P$50),'02. Controlo'!AF63,0)</f>
        <v>0</v>
      </c>
      <c r="AD34" s="2">
        <f>+IF(AND(AD$7&gt;='02. Controlo'!$G$50,'04-Aux. Calculos'!AD$7&lt;='02. Controlo'!$P$50),'02. Controlo'!AG63,0)</f>
        <v>0</v>
      </c>
      <c r="AE34" s="2">
        <f>+IF(AND(AE$7&gt;='02. Controlo'!$G$50,'04-Aux. Calculos'!AE$7&lt;='02. Controlo'!$P$50),'02. Controlo'!AH63,0)</f>
        <v>0</v>
      </c>
      <c r="AF34" s="2">
        <f>+IF(AND(AF$7&gt;='02. Controlo'!$G$50,'04-Aux. Calculos'!AF$7&lt;='02. Controlo'!$P$50),'02. Controlo'!AI63,0)</f>
        <v>0</v>
      </c>
      <c r="AG34" s="2">
        <f>+IF(AND(AG$7&gt;='02. Controlo'!$G$50,'04-Aux. Calculos'!AG$7&lt;='02. Controlo'!$P$50),'02. Controlo'!AJ63,0)</f>
        <v>0</v>
      </c>
    </row>
    <row r="35" spans="2:33" ht="15" customHeight="1" x14ac:dyDescent="0.25">
      <c r="B35" s="36">
        <v>13</v>
      </c>
      <c r="D35" s="2">
        <f>+IF(AND(D$7&gt;='02. Controlo'!$G$50,'04-Aux. Calculos'!D$7&lt;='02. Controlo'!$P$50),'02. Controlo'!G64,0)</f>
        <v>0</v>
      </c>
      <c r="E35" s="2">
        <f>+IF(AND(E$7&gt;='02. Controlo'!$G$50,'04-Aux. Calculos'!E$7&lt;='02. Controlo'!$P$50),'02. Controlo'!H64,0)</f>
        <v>0</v>
      </c>
      <c r="F35" s="2">
        <f>+IF(AND(F$7&gt;='02. Controlo'!$G$50,'04-Aux. Calculos'!F$7&lt;='02. Controlo'!$P$50),'02. Controlo'!I64,0)</f>
        <v>1</v>
      </c>
      <c r="G35" s="2">
        <f>+IF(AND(G$7&gt;='02. Controlo'!$G$50,'04-Aux. Calculos'!G$7&lt;='02. Controlo'!$P$50),'02. Controlo'!J64,0)</f>
        <v>0</v>
      </c>
      <c r="H35" s="2">
        <f>+IF(AND(H$7&gt;='02. Controlo'!$G$50,'04-Aux. Calculos'!H$7&lt;='02. Controlo'!$P$50),'02. Controlo'!K64,0)</f>
        <v>0</v>
      </c>
      <c r="I35" s="2">
        <f>+IF(AND(I$7&gt;='02. Controlo'!$G$50,'04-Aux. Calculos'!I$7&lt;='02. Controlo'!$P$50),'02. Controlo'!L64,0)</f>
        <v>0</v>
      </c>
      <c r="J35" s="2">
        <f>+IF(AND(J$7&gt;='02. Controlo'!$G$50,'04-Aux. Calculos'!J$7&lt;='02. Controlo'!$P$50),'02. Controlo'!M64,0)</f>
        <v>0</v>
      </c>
      <c r="K35" s="2">
        <f>+IF(AND(K$7&gt;='02. Controlo'!$G$50,'04-Aux. Calculos'!K$7&lt;='02. Controlo'!$P$50),'02. Controlo'!N64,0)</f>
        <v>0</v>
      </c>
      <c r="L35" s="2">
        <f>+IF(AND(L$7&gt;='02. Controlo'!$G$50,'04-Aux. Calculos'!L$7&lt;='02. Controlo'!$P$50),'02. Controlo'!O64,0)</f>
        <v>0</v>
      </c>
      <c r="M35" s="2">
        <f>+IF(AND(M$7&gt;='02. Controlo'!$G$50,'04-Aux. Calculos'!M$7&lt;='02. Controlo'!$P$50),'02. Controlo'!P64,0)</f>
        <v>0</v>
      </c>
      <c r="N35" s="2">
        <f>+IF(AND(N$7&gt;='02. Controlo'!$G$50,'04-Aux. Calculos'!N$7&lt;='02. Controlo'!$P$50),'02. Controlo'!Q64,0)</f>
        <v>0</v>
      </c>
      <c r="O35" s="2">
        <f>+IF(AND(O$7&gt;='02. Controlo'!$G$50,'04-Aux. Calculos'!O$7&lt;='02. Controlo'!$P$50),'02. Controlo'!R64,0)</f>
        <v>0</v>
      </c>
      <c r="P35" s="2">
        <f>+IF(AND(P$7&gt;='02. Controlo'!$G$50,'04-Aux. Calculos'!P$7&lt;='02. Controlo'!$P$50),'02. Controlo'!S64,0)</f>
        <v>0</v>
      </c>
      <c r="Q35" s="2">
        <f>+IF(AND(Q$7&gt;='02. Controlo'!$G$50,'04-Aux. Calculos'!Q$7&lt;='02. Controlo'!$P$50),'02. Controlo'!T64,0)</f>
        <v>0</v>
      </c>
      <c r="R35" s="2">
        <f>+IF(AND(R$7&gt;='02. Controlo'!$G$50,'04-Aux. Calculos'!R$7&lt;='02. Controlo'!$P$50),'02. Controlo'!U64,0)</f>
        <v>0</v>
      </c>
      <c r="S35" s="2">
        <f>+IF(AND(S$7&gt;='02. Controlo'!$G$50,'04-Aux. Calculos'!S$7&lt;='02. Controlo'!$P$50),'02. Controlo'!V64,0)</f>
        <v>0</v>
      </c>
      <c r="T35" s="2">
        <f>+IF(AND(T$7&gt;='02. Controlo'!$G$50,'04-Aux. Calculos'!T$7&lt;='02. Controlo'!$P$50),'02. Controlo'!W64,0)</f>
        <v>0</v>
      </c>
      <c r="U35" s="2">
        <f>+IF(AND(U$7&gt;='02. Controlo'!$G$50,'04-Aux. Calculos'!U$7&lt;='02. Controlo'!$P$50),'02. Controlo'!X64,0)</f>
        <v>0</v>
      </c>
      <c r="V35" s="2">
        <f>+IF(AND(V$7&gt;='02. Controlo'!$G$50,'04-Aux. Calculos'!V$7&lt;='02. Controlo'!$P$50),'02. Controlo'!Y64,0)</f>
        <v>0</v>
      </c>
      <c r="W35" s="2">
        <f>+IF(AND(W$7&gt;='02. Controlo'!$G$50,'04-Aux. Calculos'!W$7&lt;='02. Controlo'!$P$50),'02. Controlo'!Z64,0)</f>
        <v>0</v>
      </c>
      <c r="X35" s="2">
        <f>+IF(AND(X$7&gt;='02. Controlo'!$G$50,'04-Aux. Calculos'!X$7&lt;='02. Controlo'!$P$50),'02. Controlo'!AA64,0)</f>
        <v>0</v>
      </c>
      <c r="Y35" s="2">
        <f>+IF(AND(Y$7&gt;='02. Controlo'!$G$50,'04-Aux. Calculos'!Y$7&lt;='02. Controlo'!$P$50),'02. Controlo'!AB64,0)</f>
        <v>0</v>
      </c>
      <c r="Z35" s="2">
        <f>+IF(AND(Z$7&gt;='02. Controlo'!$G$50,'04-Aux. Calculos'!Z$7&lt;='02. Controlo'!$P$50),'02. Controlo'!AC64,0)</f>
        <v>0</v>
      </c>
      <c r="AA35" s="2">
        <f>+IF(AND(AA$7&gt;='02. Controlo'!$G$50,'04-Aux. Calculos'!AA$7&lt;='02. Controlo'!$P$50),'02. Controlo'!AD64,0)</f>
        <v>0</v>
      </c>
      <c r="AB35" s="2">
        <f>+IF(AND(AB$7&gt;='02. Controlo'!$G$50,'04-Aux. Calculos'!AB$7&lt;='02. Controlo'!$P$50),'02. Controlo'!AE64,0)</f>
        <v>0</v>
      </c>
      <c r="AC35" s="2">
        <f>+IF(AND(AC$7&gt;='02. Controlo'!$G$50,'04-Aux. Calculos'!AC$7&lt;='02. Controlo'!$P$50),'02. Controlo'!AF64,0)</f>
        <v>0</v>
      </c>
      <c r="AD35" s="2">
        <f>+IF(AND(AD$7&gt;='02. Controlo'!$G$50,'04-Aux. Calculos'!AD$7&lt;='02. Controlo'!$P$50),'02. Controlo'!AG64,0)</f>
        <v>0</v>
      </c>
      <c r="AE35" s="2">
        <f>+IF(AND(AE$7&gt;='02. Controlo'!$G$50,'04-Aux. Calculos'!AE$7&lt;='02. Controlo'!$P$50),'02. Controlo'!AH64,0)</f>
        <v>0</v>
      </c>
      <c r="AF35" s="2">
        <f>+IF(AND(AF$7&gt;='02. Controlo'!$G$50,'04-Aux. Calculos'!AF$7&lt;='02. Controlo'!$P$50),'02. Controlo'!AI64,0)</f>
        <v>0</v>
      </c>
      <c r="AG35" s="2">
        <f>+IF(AND(AG$7&gt;='02. Controlo'!$G$50,'04-Aux. Calculos'!AG$7&lt;='02. Controlo'!$P$50),'02. Controlo'!AJ64,0)</f>
        <v>0</v>
      </c>
    </row>
    <row r="36" spans="2:33" ht="15" customHeight="1" x14ac:dyDescent="0.25">
      <c r="B36" s="36">
        <v>14</v>
      </c>
      <c r="D36" s="2">
        <f>+IF(AND(D$7&gt;='02. Controlo'!$G$50,'04-Aux. Calculos'!D$7&lt;='02. Controlo'!$P$50),'02. Controlo'!G65,0)</f>
        <v>0</v>
      </c>
      <c r="E36" s="2">
        <f>+IF(AND(E$7&gt;='02. Controlo'!$G$50,'04-Aux. Calculos'!E$7&lt;='02. Controlo'!$P$50),'02. Controlo'!H65,0)</f>
        <v>0</v>
      </c>
      <c r="F36" s="2">
        <f>+IF(AND(F$7&gt;='02. Controlo'!$G$50,'04-Aux. Calculos'!F$7&lt;='02. Controlo'!$P$50),'02. Controlo'!I65,0)</f>
        <v>1</v>
      </c>
      <c r="G36" s="2">
        <f>+IF(AND(G$7&gt;='02. Controlo'!$G$50,'04-Aux. Calculos'!G$7&lt;='02. Controlo'!$P$50),'02. Controlo'!J65,0)</f>
        <v>0</v>
      </c>
      <c r="H36" s="2">
        <f>+IF(AND(H$7&gt;='02. Controlo'!$G$50,'04-Aux. Calculos'!H$7&lt;='02. Controlo'!$P$50),'02. Controlo'!K65,0)</f>
        <v>0</v>
      </c>
      <c r="I36" s="2">
        <f>+IF(AND(I$7&gt;='02. Controlo'!$G$50,'04-Aux. Calculos'!I$7&lt;='02. Controlo'!$P$50),'02. Controlo'!L65,0)</f>
        <v>0</v>
      </c>
      <c r="J36" s="2">
        <f>+IF(AND(J$7&gt;='02. Controlo'!$G$50,'04-Aux. Calculos'!J$7&lt;='02. Controlo'!$P$50),'02. Controlo'!M65,0)</f>
        <v>0</v>
      </c>
      <c r="K36" s="2">
        <f>+IF(AND(K$7&gt;='02. Controlo'!$G$50,'04-Aux. Calculos'!K$7&lt;='02. Controlo'!$P$50),'02. Controlo'!N65,0)</f>
        <v>0</v>
      </c>
      <c r="L36" s="2">
        <f>+IF(AND(L$7&gt;='02. Controlo'!$G$50,'04-Aux. Calculos'!L$7&lt;='02. Controlo'!$P$50),'02. Controlo'!O65,0)</f>
        <v>0</v>
      </c>
      <c r="M36" s="2">
        <f>+IF(AND(M$7&gt;='02. Controlo'!$G$50,'04-Aux. Calculos'!M$7&lt;='02. Controlo'!$P$50),'02. Controlo'!P65,0)</f>
        <v>0</v>
      </c>
      <c r="N36" s="2">
        <f>+IF(AND(N$7&gt;='02. Controlo'!$G$50,'04-Aux. Calculos'!N$7&lt;='02. Controlo'!$P$50),'02. Controlo'!Q65,0)</f>
        <v>0</v>
      </c>
      <c r="O36" s="2">
        <f>+IF(AND(O$7&gt;='02. Controlo'!$G$50,'04-Aux. Calculos'!O$7&lt;='02. Controlo'!$P$50),'02. Controlo'!R65,0)</f>
        <v>0</v>
      </c>
      <c r="P36" s="2">
        <f>+IF(AND(P$7&gt;='02. Controlo'!$G$50,'04-Aux. Calculos'!P$7&lt;='02. Controlo'!$P$50),'02. Controlo'!S65,0)</f>
        <v>0</v>
      </c>
      <c r="Q36" s="2">
        <f>+IF(AND(Q$7&gt;='02. Controlo'!$G$50,'04-Aux. Calculos'!Q$7&lt;='02. Controlo'!$P$50),'02. Controlo'!T65,0)</f>
        <v>0</v>
      </c>
      <c r="R36" s="2">
        <f>+IF(AND(R$7&gt;='02. Controlo'!$G$50,'04-Aux. Calculos'!R$7&lt;='02. Controlo'!$P$50),'02. Controlo'!U65,0)</f>
        <v>0</v>
      </c>
      <c r="S36" s="2">
        <f>+IF(AND(S$7&gt;='02. Controlo'!$G$50,'04-Aux. Calculos'!S$7&lt;='02. Controlo'!$P$50),'02. Controlo'!V65,0)</f>
        <v>0</v>
      </c>
      <c r="T36" s="2">
        <f>+IF(AND(T$7&gt;='02. Controlo'!$G$50,'04-Aux. Calculos'!T$7&lt;='02. Controlo'!$P$50),'02. Controlo'!W65,0)</f>
        <v>0</v>
      </c>
      <c r="U36" s="2">
        <f>+IF(AND(U$7&gt;='02. Controlo'!$G$50,'04-Aux. Calculos'!U$7&lt;='02. Controlo'!$P$50),'02. Controlo'!X65,0)</f>
        <v>0</v>
      </c>
      <c r="V36" s="2">
        <f>+IF(AND(V$7&gt;='02. Controlo'!$G$50,'04-Aux. Calculos'!V$7&lt;='02. Controlo'!$P$50),'02. Controlo'!Y65,0)</f>
        <v>0</v>
      </c>
      <c r="W36" s="2">
        <f>+IF(AND(W$7&gt;='02. Controlo'!$G$50,'04-Aux. Calculos'!W$7&lt;='02. Controlo'!$P$50),'02. Controlo'!Z65,0)</f>
        <v>0</v>
      </c>
      <c r="X36" s="2">
        <f>+IF(AND(X$7&gt;='02. Controlo'!$G$50,'04-Aux. Calculos'!X$7&lt;='02. Controlo'!$P$50),'02. Controlo'!AA65,0)</f>
        <v>0</v>
      </c>
      <c r="Y36" s="2">
        <f>+IF(AND(Y$7&gt;='02. Controlo'!$G$50,'04-Aux. Calculos'!Y$7&lt;='02. Controlo'!$P$50),'02. Controlo'!AB65,0)</f>
        <v>0</v>
      </c>
      <c r="Z36" s="2">
        <f>+IF(AND(Z$7&gt;='02. Controlo'!$G$50,'04-Aux. Calculos'!Z$7&lt;='02. Controlo'!$P$50),'02. Controlo'!AC65,0)</f>
        <v>0</v>
      </c>
      <c r="AA36" s="2">
        <f>+IF(AND(AA$7&gt;='02. Controlo'!$G$50,'04-Aux. Calculos'!AA$7&lt;='02. Controlo'!$P$50),'02. Controlo'!AD65,0)</f>
        <v>0</v>
      </c>
      <c r="AB36" s="2">
        <f>+IF(AND(AB$7&gt;='02. Controlo'!$G$50,'04-Aux. Calculos'!AB$7&lt;='02. Controlo'!$P$50),'02. Controlo'!AE65,0)</f>
        <v>0</v>
      </c>
      <c r="AC36" s="2">
        <f>+IF(AND(AC$7&gt;='02. Controlo'!$G$50,'04-Aux. Calculos'!AC$7&lt;='02. Controlo'!$P$50),'02. Controlo'!AF65,0)</f>
        <v>0</v>
      </c>
      <c r="AD36" s="2">
        <f>+IF(AND(AD$7&gt;='02. Controlo'!$G$50,'04-Aux. Calculos'!AD$7&lt;='02. Controlo'!$P$50),'02. Controlo'!AG65,0)</f>
        <v>0</v>
      </c>
      <c r="AE36" s="2">
        <f>+IF(AND(AE$7&gt;='02. Controlo'!$G$50,'04-Aux. Calculos'!AE$7&lt;='02. Controlo'!$P$50),'02. Controlo'!AH65,0)</f>
        <v>0</v>
      </c>
      <c r="AF36" s="2">
        <f>+IF(AND(AF$7&gt;='02. Controlo'!$G$50,'04-Aux. Calculos'!AF$7&lt;='02. Controlo'!$P$50),'02. Controlo'!AI65,0)</f>
        <v>0</v>
      </c>
      <c r="AG36" s="2">
        <f>+IF(AND(AG$7&gt;='02. Controlo'!$G$50,'04-Aux. Calculos'!AG$7&lt;='02. Controlo'!$P$50),'02. Controlo'!AJ65,0)</f>
        <v>0</v>
      </c>
    </row>
    <row r="37" spans="2:33" ht="15" customHeight="1" x14ac:dyDescent="0.25">
      <c r="B37" s="36">
        <v>15</v>
      </c>
      <c r="D37" s="2">
        <f>+IF(AND(D$7&gt;='02. Controlo'!$G$50,'04-Aux. Calculos'!D$7&lt;='02. Controlo'!$P$50),'02. Controlo'!G66,0)</f>
        <v>0</v>
      </c>
      <c r="E37" s="2">
        <f>+IF(AND(E$7&gt;='02. Controlo'!$G$50,'04-Aux. Calculos'!E$7&lt;='02. Controlo'!$P$50),'02. Controlo'!H66,0)</f>
        <v>0</v>
      </c>
      <c r="F37" s="2">
        <f>+IF(AND(F$7&gt;='02. Controlo'!$G$50,'04-Aux. Calculos'!F$7&lt;='02. Controlo'!$P$50),'02. Controlo'!I66,0)</f>
        <v>0</v>
      </c>
      <c r="G37" s="2">
        <f>+IF(AND(G$7&gt;='02. Controlo'!$G$50,'04-Aux. Calculos'!G$7&lt;='02. Controlo'!$P$50),'02. Controlo'!J66,0)</f>
        <v>0</v>
      </c>
      <c r="H37" s="2">
        <f>+IF(AND(H$7&gt;='02. Controlo'!$G$50,'04-Aux. Calculos'!H$7&lt;='02. Controlo'!$P$50),'02. Controlo'!K66,0)</f>
        <v>0</v>
      </c>
      <c r="I37" s="2">
        <f>+IF(AND(I$7&gt;='02. Controlo'!$G$50,'04-Aux. Calculos'!I$7&lt;='02. Controlo'!$P$50),'02. Controlo'!L66,0)</f>
        <v>0</v>
      </c>
      <c r="J37" s="2">
        <f>+IF(AND(J$7&gt;='02. Controlo'!$G$50,'04-Aux. Calculos'!J$7&lt;='02. Controlo'!$P$50),'02. Controlo'!M66,0)</f>
        <v>0</v>
      </c>
      <c r="K37" s="2">
        <f>+IF(AND(K$7&gt;='02. Controlo'!$G$50,'04-Aux. Calculos'!K$7&lt;='02. Controlo'!$P$50),'02. Controlo'!N66,0)</f>
        <v>0</v>
      </c>
      <c r="L37" s="2">
        <f>+IF(AND(L$7&gt;='02. Controlo'!$G$50,'04-Aux. Calculos'!L$7&lt;='02. Controlo'!$P$50),'02. Controlo'!O66,0)</f>
        <v>0</v>
      </c>
      <c r="M37" s="2">
        <f>+IF(AND(M$7&gt;='02. Controlo'!$G$50,'04-Aux. Calculos'!M$7&lt;='02. Controlo'!$P$50),'02. Controlo'!P66,0)</f>
        <v>0</v>
      </c>
      <c r="N37" s="2">
        <f>+IF(AND(N$7&gt;='02. Controlo'!$G$50,'04-Aux. Calculos'!N$7&lt;='02. Controlo'!$P$50),'02. Controlo'!Q66,0)</f>
        <v>0</v>
      </c>
      <c r="O37" s="2">
        <f>+IF(AND(O$7&gt;='02. Controlo'!$G$50,'04-Aux. Calculos'!O$7&lt;='02. Controlo'!$P$50),'02. Controlo'!R66,0)</f>
        <v>0</v>
      </c>
      <c r="P37" s="2">
        <f>+IF(AND(P$7&gt;='02. Controlo'!$G$50,'04-Aux. Calculos'!P$7&lt;='02. Controlo'!$P$50),'02. Controlo'!S66,0)</f>
        <v>0</v>
      </c>
      <c r="Q37" s="2">
        <f>+IF(AND(Q$7&gt;='02. Controlo'!$G$50,'04-Aux. Calculos'!Q$7&lt;='02. Controlo'!$P$50),'02. Controlo'!T66,0)</f>
        <v>0</v>
      </c>
      <c r="R37" s="2">
        <f>+IF(AND(R$7&gt;='02. Controlo'!$G$50,'04-Aux. Calculos'!R$7&lt;='02. Controlo'!$P$50),'02. Controlo'!U66,0)</f>
        <v>0</v>
      </c>
      <c r="S37" s="2">
        <f>+IF(AND(S$7&gt;='02. Controlo'!$G$50,'04-Aux. Calculos'!S$7&lt;='02. Controlo'!$P$50),'02. Controlo'!V66,0)</f>
        <v>0</v>
      </c>
      <c r="T37" s="2">
        <f>+IF(AND(T$7&gt;='02. Controlo'!$G$50,'04-Aux. Calculos'!T$7&lt;='02. Controlo'!$P$50),'02. Controlo'!W66,0)</f>
        <v>0</v>
      </c>
      <c r="U37" s="2">
        <f>+IF(AND(U$7&gt;='02. Controlo'!$G$50,'04-Aux. Calculos'!U$7&lt;='02. Controlo'!$P$50),'02. Controlo'!X66,0)</f>
        <v>0</v>
      </c>
      <c r="V37" s="2">
        <f>+IF(AND(V$7&gt;='02. Controlo'!$G$50,'04-Aux. Calculos'!V$7&lt;='02. Controlo'!$P$50),'02. Controlo'!Y66,0)</f>
        <v>0</v>
      </c>
      <c r="W37" s="2">
        <f>+IF(AND(W$7&gt;='02. Controlo'!$G$50,'04-Aux. Calculos'!W$7&lt;='02. Controlo'!$P$50),'02. Controlo'!Z66,0)</f>
        <v>0</v>
      </c>
      <c r="X37" s="2">
        <f>+IF(AND(X$7&gt;='02. Controlo'!$G$50,'04-Aux. Calculos'!X$7&lt;='02. Controlo'!$P$50),'02. Controlo'!AA66,0)</f>
        <v>0</v>
      </c>
      <c r="Y37" s="2">
        <f>+IF(AND(Y$7&gt;='02. Controlo'!$G$50,'04-Aux. Calculos'!Y$7&lt;='02. Controlo'!$P$50),'02. Controlo'!AB66,0)</f>
        <v>0</v>
      </c>
      <c r="Z37" s="2">
        <f>+IF(AND(Z$7&gt;='02. Controlo'!$G$50,'04-Aux. Calculos'!Z$7&lt;='02. Controlo'!$P$50),'02. Controlo'!AC66,0)</f>
        <v>0</v>
      </c>
      <c r="AA37" s="2">
        <f>+IF(AND(AA$7&gt;='02. Controlo'!$G$50,'04-Aux. Calculos'!AA$7&lt;='02. Controlo'!$P$50),'02. Controlo'!AD66,0)</f>
        <v>0</v>
      </c>
      <c r="AB37" s="2">
        <f>+IF(AND(AB$7&gt;='02. Controlo'!$G$50,'04-Aux. Calculos'!AB$7&lt;='02. Controlo'!$P$50),'02. Controlo'!AE66,0)</f>
        <v>0</v>
      </c>
      <c r="AC37" s="2">
        <f>+IF(AND(AC$7&gt;='02. Controlo'!$G$50,'04-Aux. Calculos'!AC$7&lt;='02. Controlo'!$P$50),'02. Controlo'!AF66,0)</f>
        <v>0</v>
      </c>
      <c r="AD37" s="2">
        <f>+IF(AND(AD$7&gt;='02. Controlo'!$G$50,'04-Aux. Calculos'!AD$7&lt;='02. Controlo'!$P$50),'02. Controlo'!AG66,0)</f>
        <v>0</v>
      </c>
      <c r="AE37" s="2">
        <f>+IF(AND(AE$7&gt;='02. Controlo'!$G$50,'04-Aux. Calculos'!AE$7&lt;='02. Controlo'!$P$50),'02. Controlo'!AH66,0)</f>
        <v>0</v>
      </c>
      <c r="AF37" s="2">
        <f>+IF(AND(AF$7&gt;='02. Controlo'!$G$50,'04-Aux. Calculos'!AF$7&lt;='02. Controlo'!$P$50),'02. Controlo'!AI66,0)</f>
        <v>0</v>
      </c>
      <c r="AG37" s="2">
        <f>+IF(AND(AG$7&gt;='02. Controlo'!$G$50,'04-Aux. Calculos'!AG$7&lt;='02. Controlo'!$P$50),'02. Controlo'!AJ66,0)</f>
        <v>0</v>
      </c>
    </row>
    <row r="38" spans="2:33" ht="15" customHeight="1" x14ac:dyDescent="0.25">
      <c r="B38" s="36">
        <v>16</v>
      </c>
      <c r="D38" s="2">
        <f>+IF(AND(D$7&gt;='02. Controlo'!$G$50,'04-Aux. Calculos'!D$7&lt;='02. Controlo'!$P$50),'02. Controlo'!G67,0)</f>
        <v>0</v>
      </c>
      <c r="E38" s="2">
        <f>+IF(AND(E$7&gt;='02. Controlo'!$G$50,'04-Aux. Calculos'!E$7&lt;='02. Controlo'!$P$50),'02. Controlo'!H67,0)</f>
        <v>0</v>
      </c>
      <c r="F38" s="2">
        <f>+IF(AND(F$7&gt;='02. Controlo'!$G$50,'04-Aux. Calculos'!F$7&lt;='02. Controlo'!$P$50),'02. Controlo'!I67,0)</f>
        <v>0</v>
      </c>
      <c r="G38" s="2">
        <f>+IF(AND(G$7&gt;='02. Controlo'!$G$50,'04-Aux. Calculos'!G$7&lt;='02. Controlo'!$P$50),'02. Controlo'!J67,0)</f>
        <v>0</v>
      </c>
      <c r="H38" s="2">
        <f>+IF(AND(H$7&gt;='02. Controlo'!$G$50,'04-Aux. Calculos'!H$7&lt;='02. Controlo'!$P$50),'02. Controlo'!K67,0)</f>
        <v>0</v>
      </c>
      <c r="I38" s="2">
        <f>+IF(AND(I$7&gt;='02. Controlo'!$G$50,'04-Aux. Calculos'!I$7&lt;='02. Controlo'!$P$50),'02. Controlo'!L67,0)</f>
        <v>0</v>
      </c>
      <c r="J38" s="2">
        <f>+IF(AND(J$7&gt;='02. Controlo'!$G$50,'04-Aux. Calculos'!J$7&lt;='02. Controlo'!$P$50),'02. Controlo'!M67,0)</f>
        <v>0</v>
      </c>
      <c r="K38" s="2">
        <f>+IF(AND(K$7&gt;='02. Controlo'!$G$50,'04-Aux. Calculos'!K$7&lt;='02. Controlo'!$P$50),'02. Controlo'!N67,0)</f>
        <v>0</v>
      </c>
      <c r="L38" s="2">
        <f>+IF(AND(L$7&gt;='02. Controlo'!$G$50,'04-Aux. Calculos'!L$7&lt;='02. Controlo'!$P$50),'02. Controlo'!O67,0)</f>
        <v>0</v>
      </c>
      <c r="M38" s="2">
        <f>+IF(AND(M$7&gt;='02. Controlo'!$G$50,'04-Aux. Calculos'!M$7&lt;='02. Controlo'!$P$50),'02. Controlo'!P67,0)</f>
        <v>0</v>
      </c>
      <c r="N38" s="2">
        <f>+IF(AND(N$7&gt;='02. Controlo'!$G$50,'04-Aux. Calculos'!N$7&lt;='02. Controlo'!$P$50),'02. Controlo'!Q67,0)</f>
        <v>0</v>
      </c>
      <c r="O38" s="2">
        <f>+IF(AND(O$7&gt;='02. Controlo'!$G$50,'04-Aux. Calculos'!O$7&lt;='02. Controlo'!$P$50),'02. Controlo'!R67,0)</f>
        <v>0</v>
      </c>
      <c r="P38" s="2">
        <f>+IF(AND(P$7&gt;='02. Controlo'!$G$50,'04-Aux. Calculos'!P$7&lt;='02. Controlo'!$P$50),'02. Controlo'!S67,0)</f>
        <v>0</v>
      </c>
      <c r="Q38" s="2">
        <f>+IF(AND(Q$7&gt;='02. Controlo'!$G$50,'04-Aux. Calculos'!Q$7&lt;='02. Controlo'!$P$50),'02. Controlo'!T67,0)</f>
        <v>0</v>
      </c>
      <c r="R38" s="2">
        <f>+IF(AND(R$7&gt;='02. Controlo'!$G$50,'04-Aux. Calculos'!R$7&lt;='02. Controlo'!$P$50),'02. Controlo'!U67,0)</f>
        <v>0</v>
      </c>
      <c r="S38" s="2">
        <f>+IF(AND(S$7&gt;='02. Controlo'!$G$50,'04-Aux. Calculos'!S$7&lt;='02. Controlo'!$P$50),'02. Controlo'!V67,0)</f>
        <v>0</v>
      </c>
      <c r="T38" s="2">
        <f>+IF(AND(T$7&gt;='02. Controlo'!$G$50,'04-Aux. Calculos'!T$7&lt;='02. Controlo'!$P$50),'02. Controlo'!W67,0)</f>
        <v>0</v>
      </c>
      <c r="U38" s="2">
        <f>+IF(AND(U$7&gt;='02. Controlo'!$G$50,'04-Aux. Calculos'!U$7&lt;='02. Controlo'!$P$50),'02. Controlo'!X67,0)</f>
        <v>0</v>
      </c>
      <c r="V38" s="2">
        <f>+IF(AND(V$7&gt;='02. Controlo'!$G$50,'04-Aux. Calculos'!V$7&lt;='02. Controlo'!$P$50),'02. Controlo'!Y67,0)</f>
        <v>0</v>
      </c>
      <c r="W38" s="2">
        <f>+IF(AND(W$7&gt;='02. Controlo'!$G$50,'04-Aux. Calculos'!W$7&lt;='02. Controlo'!$P$50),'02. Controlo'!Z67,0)</f>
        <v>0</v>
      </c>
      <c r="X38" s="2">
        <f>+IF(AND(X$7&gt;='02. Controlo'!$G$50,'04-Aux. Calculos'!X$7&lt;='02. Controlo'!$P$50),'02. Controlo'!AA67,0)</f>
        <v>0</v>
      </c>
      <c r="Y38" s="2">
        <f>+IF(AND(Y$7&gt;='02. Controlo'!$G$50,'04-Aux. Calculos'!Y$7&lt;='02. Controlo'!$P$50),'02. Controlo'!AB67,0)</f>
        <v>0</v>
      </c>
      <c r="Z38" s="2">
        <f>+IF(AND(Z$7&gt;='02. Controlo'!$G$50,'04-Aux. Calculos'!Z$7&lt;='02. Controlo'!$P$50),'02. Controlo'!AC67,0)</f>
        <v>0</v>
      </c>
      <c r="AA38" s="2">
        <f>+IF(AND(AA$7&gt;='02. Controlo'!$G$50,'04-Aux. Calculos'!AA$7&lt;='02. Controlo'!$P$50),'02. Controlo'!AD67,0)</f>
        <v>0</v>
      </c>
      <c r="AB38" s="2">
        <f>+IF(AND(AB$7&gt;='02. Controlo'!$G$50,'04-Aux. Calculos'!AB$7&lt;='02. Controlo'!$P$50),'02. Controlo'!AE67,0)</f>
        <v>0</v>
      </c>
      <c r="AC38" s="2">
        <f>+IF(AND(AC$7&gt;='02. Controlo'!$G$50,'04-Aux. Calculos'!AC$7&lt;='02. Controlo'!$P$50),'02. Controlo'!AF67,0)</f>
        <v>0</v>
      </c>
      <c r="AD38" s="2">
        <f>+IF(AND(AD$7&gt;='02. Controlo'!$G$50,'04-Aux. Calculos'!AD$7&lt;='02. Controlo'!$P$50),'02. Controlo'!AG67,0)</f>
        <v>0</v>
      </c>
      <c r="AE38" s="2">
        <f>+IF(AND(AE$7&gt;='02. Controlo'!$G$50,'04-Aux. Calculos'!AE$7&lt;='02. Controlo'!$P$50),'02. Controlo'!AH67,0)</f>
        <v>0</v>
      </c>
      <c r="AF38" s="2">
        <f>+IF(AND(AF$7&gt;='02. Controlo'!$G$50,'04-Aux. Calculos'!AF$7&lt;='02. Controlo'!$P$50),'02. Controlo'!AI67,0)</f>
        <v>0</v>
      </c>
      <c r="AG38" s="2">
        <f>+IF(AND(AG$7&gt;='02. Controlo'!$G$50,'04-Aux. Calculos'!AG$7&lt;='02. Controlo'!$P$50),'02. Controlo'!AJ67,0)</f>
        <v>0</v>
      </c>
    </row>
    <row r="39" spans="2:33" ht="15" customHeight="1" x14ac:dyDescent="0.25">
      <c r="B39" s="36">
        <v>17</v>
      </c>
      <c r="D39" s="2">
        <f>+IF(AND(D$7&gt;='02. Controlo'!$G$50,'04-Aux. Calculos'!D$7&lt;='02. Controlo'!$P$50),'02. Controlo'!G68,0)</f>
        <v>0</v>
      </c>
      <c r="E39" s="2">
        <f>+IF(AND(E$7&gt;='02. Controlo'!$G$50,'04-Aux. Calculos'!E$7&lt;='02. Controlo'!$P$50),'02. Controlo'!H68,0)</f>
        <v>0</v>
      </c>
      <c r="F39" s="2">
        <f>+IF(AND(F$7&gt;='02. Controlo'!$G$50,'04-Aux. Calculos'!F$7&lt;='02. Controlo'!$P$50),'02. Controlo'!I68,0)</f>
        <v>0</v>
      </c>
      <c r="G39" s="2">
        <f>+IF(AND(G$7&gt;='02. Controlo'!$G$50,'04-Aux. Calculos'!G$7&lt;='02. Controlo'!$P$50),'02. Controlo'!J68,0)</f>
        <v>0</v>
      </c>
      <c r="H39" s="2">
        <f>+IF(AND(H$7&gt;='02. Controlo'!$G$50,'04-Aux. Calculos'!H$7&lt;='02. Controlo'!$P$50),'02. Controlo'!K68,0)</f>
        <v>0</v>
      </c>
      <c r="I39" s="2">
        <f>+IF(AND(I$7&gt;='02. Controlo'!$G$50,'04-Aux. Calculos'!I$7&lt;='02. Controlo'!$P$50),'02. Controlo'!L68,0)</f>
        <v>0</v>
      </c>
      <c r="J39" s="2">
        <f>+IF(AND(J$7&gt;='02. Controlo'!$G$50,'04-Aux. Calculos'!J$7&lt;='02. Controlo'!$P$50),'02. Controlo'!M68,0)</f>
        <v>0</v>
      </c>
      <c r="K39" s="2">
        <f>+IF(AND(K$7&gt;='02. Controlo'!$G$50,'04-Aux. Calculos'!K$7&lt;='02. Controlo'!$P$50),'02. Controlo'!N68,0)</f>
        <v>0</v>
      </c>
      <c r="L39" s="2">
        <f>+IF(AND(L$7&gt;='02. Controlo'!$G$50,'04-Aux. Calculos'!L$7&lt;='02. Controlo'!$P$50),'02. Controlo'!O68,0)</f>
        <v>0</v>
      </c>
      <c r="M39" s="2">
        <f>+IF(AND(M$7&gt;='02. Controlo'!$G$50,'04-Aux. Calculos'!M$7&lt;='02. Controlo'!$P$50),'02. Controlo'!P68,0)</f>
        <v>0</v>
      </c>
      <c r="N39" s="2">
        <f>+IF(AND(N$7&gt;='02. Controlo'!$G$50,'04-Aux. Calculos'!N$7&lt;='02. Controlo'!$P$50),'02. Controlo'!Q68,0)</f>
        <v>0</v>
      </c>
      <c r="O39" s="2">
        <f>+IF(AND(O$7&gt;='02. Controlo'!$G$50,'04-Aux. Calculos'!O$7&lt;='02. Controlo'!$P$50),'02. Controlo'!R68,0)</f>
        <v>0</v>
      </c>
      <c r="P39" s="2">
        <f>+IF(AND(P$7&gt;='02. Controlo'!$G$50,'04-Aux. Calculos'!P$7&lt;='02. Controlo'!$P$50),'02. Controlo'!S68,0)</f>
        <v>0</v>
      </c>
      <c r="Q39" s="2">
        <f>+IF(AND(Q$7&gt;='02. Controlo'!$G$50,'04-Aux. Calculos'!Q$7&lt;='02. Controlo'!$P$50),'02. Controlo'!T68,0)</f>
        <v>0</v>
      </c>
      <c r="R39" s="2">
        <f>+IF(AND(R$7&gt;='02. Controlo'!$G$50,'04-Aux. Calculos'!R$7&lt;='02. Controlo'!$P$50),'02. Controlo'!U68,0)</f>
        <v>0</v>
      </c>
      <c r="S39" s="2">
        <f>+IF(AND(S$7&gt;='02. Controlo'!$G$50,'04-Aux. Calculos'!S$7&lt;='02. Controlo'!$P$50),'02. Controlo'!V68,0)</f>
        <v>0</v>
      </c>
      <c r="T39" s="2">
        <f>+IF(AND(T$7&gt;='02. Controlo'!$G$50,'04-Aux. Calculos'!T$7&lt;='02. Controlo'!$P$50),'02. Controlo'!W68,0)</f>
        <v>0</v>
      </c>
      <c r="U39" s="2">
        <f>+IF(AND(U$7&gt;='02. Controlo'!$G$50,'04-Aux. Calculos'!U$7&lt;='02. Controlo'!$P$50),'02. Controlo'!X68,0)</f>
        <v>0</v>
      </c>
      <c r="V39" s="2">
        <f>+IF(AND(V$7&gt;='02. Controlo'!$G$50,'04-Aux. Calculos'!V$7&lt;='02. Controlo'!$P$50),'02. Controlo'!Y68,0)</f>
        <v>0</v>
      </c>
      <c r="W39" s="2">
        <f>+IF(AND(W$7&gt;='02. Controlo'!$G$50,'04-Aux. Calculos'!W$7&lt;='02. Controlo'!$P$50),'02. Controlo'!Z68,0)</f>
        <v>0</v>
      </c>
      <c r="X39" s="2">
        <f>+IF(AND(X$7&gt;='02. Controlo'!$G$50,'04-Aux. Calculos'!X$7&lt;='02. Controlo'!$P$50),'02. Controlo'!AA68,0)</f>
        <v>0</v>
      </c>
      <c r="Y39" s="2">
        <f>+IF(AND(Y$7&gt;='02. Controlo'!$G$50,'04-Aux. Calculos'!Y$7&lt;='02. Controlo'!$P$50),'02. Controlo'!AB68,0)</f>
        <v>0</v>
      </c>
      <c r="Z39" s="2">
        <f>+IF(AND(Z$7&gt;='02. Controlo'!$G$50,'04-Aux. Calculos'!Z$7&lt;='02. Controlo'!$P$50),'02. Controlo'!AC68,0)</f>
        <v>0</v>
      </c>
      <c r="AA39" s="2">
        <f>+IF(AND(AA$7&gt;='02. Controlo'!$G$50,'04-Aux. Calculos'!AA$7&lt;='02. Controlo'!$P$50),'02. Controlo'!AD68,0)</f>
        <v>0</v>
      </c>
      <c r="AB39" s="2">
        <f>+IF(AND(AB$7&gt;='02. Controlo'!$G$50,'04-Aux. Calculos'!AB$7&lt;='02. Controlo'!$P$50),'02. Controlo'!AE68,0)</f>
        <v>0</v>
      </c>
      <c r="AC39" s="2">
        <f>+IF(AND(AC$7&gt;='02. Controlo'!$G$50,'04-Aux. Calculos'!AC$7&lt;='02. Controlo'!$P$50),'02. Controlo'!AF68,0)</f>
        <v>0</v>
      </c>
      <c r="AD39" s="2">
        <f>+IF(AND(AD$7&gt;='02. Controlo'!$G$50,'04-Aux. Calculos'!AD$7&lt;='02. Controlo'!$P$50),'02. Controlo'!AG68,0)</f>
        <v>0</v>
      </c>
      <c r="AE39" s="2">
        <f>+IF(AND(AE$7&gt;='02. Controlo'!$G$50,'04-Aux. Calculos'!AE$7&lt;='02. Controlo'!$P$50),'02. Controlo'!AH68,0)</f>
        <v>0</v>
      </c>
      <c r="AF39" s="2">
        <f>+IF(AND(AF$7&gt;='02. Controlo'!$G$50,'04-Aux. Calculos'!AF$7&lt;='02. Controlo'!$P$50),'02. Controlo'!AI68,0)</f>
        <v>0</v>
      </c>
      <c r="AG39" s="2">
        <f>+IF(AND(AG$7&gt;='02. Controlo'!$G$50,'04-Aux. Calculos'!AG$7&lt;='02. Controlo'!$P$50),'02. Controlo'!AJ68,0)</f>
        <v>0</v>
      </c>
    </row>
    <row r="40" spans="2:33" ht="15" customHeight="1" x14ac:dyDescent="0.25">
      <c r="B40" s="36">
        <v>18</v>
      </c>
      <c r="D40" s="2">
        <f>+IF(AND(D$7&gt;='02. Controlo'!$G$50,'04-Aux. Calculos'!D$7&lt;='02. Controlo'!$P$50),'02. Controlo'!G69,0)</f>
        <v>0</v>
      </c>
      <c r="E40" s="2">
        <f>+IF(AND(E$7&gt;='02. Controlo'!$G$50,'04-Aux. Calculos'!E$7&lt;='02. Controlo'!$P$50),'02. Controlo'!H69,0)</f>
        <v>0</v>
      </c>
      <c r="F40" s="2">
        <f>+IF(AND(F$7&gt;='02. Controlo'!$G$50,'04-Aux. Calculos'!F$7&lt;='02. Controlo'!$P$50),'02. Controlo'!I69,0)</f>
        <v>0</v>
      </c>
      <c r="G40" s="2">
        <f>+IF(AND(G$7&gt;='02. Controlo'!$G$50,'04-Aux. Calculos'!G$7&lt;='02. Controlo'!$P$50),'02. Controlo'!J69,0)</f>
        <v>0</v>
      </c>
      <c r="H40" s="2">
        <f>+IF(AND(H$7&gt;='02. Controlo'!$G$50,'04-Aux. Calculos'!H$7&lt;='02. Controlo'!$P$50),'02. Controlo'!K69,0)</f>
        <v>0</v>
      </c>
      <c r="I40" s="2">
        <f>+IF(AND(I$7&gt;='02. Controlo'!$G$50,'04-Aux. Calculos'!I$7&lt;='02. Controlo'!$P$50),'02. Controlo'!L69,0)</f>
        <v>0</v>
      </c>
      <c r="J40" s="2">
        <f>+IF(AND(J$7&gt;='02. Controlo'!$G$50,'04-Aux. Calculos'!J$7&lt;='02. Controlo'!$P$50),'02. Controlo'!M69,0)</f>
        <v>0</v>
      </c>
      <c r="K40" s="2">
        <f>+IF(AND(K$7&gt;='02. Controlo'!$G$50,'04-Aux. Calculos'!K$7&lt;='02. Controlo'!$P$50),'02. Controlo'!N69,0)</f>
        <v>0</v>
      </c>
      <c r="L40" s="2">
        <f>+IF(AND(L$7&gt;='02. Controlo'!$G$50,'04-Aux. Calculos'!L$7&lt;='02. Controlo'!$P$50),'02. Controlo'!O69,0)</f>
        <v>0</v>
      </c>
      <c r="M40" s="2">
        <f>+IF(AND(M$7&gt;='02. Controlo'!$G$50,'04-Aux. Calculos'!M$7&lt;='02. Controlo'!$P$50),'02. Controlo'!P69,0)</f>
        <v>0</v>
      </c>
      <c r="N40" s="2">
        <f>+IF(AND(N$7&gt;='02. Controlo'!$G$50,'04-Aux. Calculos'!N$7&lt;='02. Controlo'!$P$50),'02. Controlo'!Q69,0)</f>
        <v>0</v>
      </c>
      <c r="O40" s="2">
        <f>+IF(AND(O$7&gt;='02. Controlo'!$G$50,'04-Aux. Calculos'!O$7&lt;='02. Controlo'!$P$50),'02. Controlo'!R69,0)</f>
        <v>0</v>
      </c>
      <c r="P40" s="2">
        <f>+IF(AND(P$7&gt;='02. Controlo'!$G$50,'04-Aux. Calculos'!P$7&lt;='02. Controlo'!$P$50),'02. Controlo'!S69,0)</f>
        <v>0</v>
      </c>
      <c r="Q40" s="2">
        <f>+IF(AND(Q$7&gt;='02. Controlo'!$G$50,'04-Aux. Calculos'!Q$7&lt;='02. Controlo'!$P$50),'02. Controlo'!T69,0)</f>
        <v>0</v>
      </c>
      <c r="R40" s="2">
        <f>+IF(AND(R$7&gt;='02. Controlo'!$G$50,'04-Aux. Calculos'!R$7&lt;='02. Controlo'!$P$50),'02. Controlo'!U69,0)</f>
        <v>0</v>
      </c>
      <c r="S40" s="2">
        <f>+IF(AND(S$7&gt;='02. Controlo'!$G$50,'04-Aux. Calculos'!S$7&lt;='02. Controlo'!$P$50),'02. Controlo'!V69,0)</f>
        <v>0</v>
      </c>
      <c r="T40" s="2">
        <f>+IF(AND(T$7&gt;='02. Controlo'!$G$50,'04-Aux. Calculos'!T$7&lt;='02. Controlo'!$P$50),'02. Controlo'!W69,0)</f>
        <v>0</v>
      </c>
      <c r="U40" s="2">
        <f>+IF(AND(U$7&gt;='02. Controlo'!$G$50,'04-Aux. Calculos'!U$7&lt;='02. Controlo'!$P$50),'02. Controlo'!X69,0)</f>
        <v>0</v>
      </c>
      <c r="V40" s="2">
        <f>+IF(AND(V$7&gt;='02. Controlo'!$G$50,'04-Aux. Calculos'!V$7&lt;='02. Controlo'!$P$50),'02. Controlo'!Y69,0)</f>
        <v>0</v>
      </c>
      <c r="W40" s="2">
        <f>+IF(AND(W$7&gt;='02. Controlo'!$G$50,'04-Aux. Calculos'!W$7&lt;='02. Controlo'!$P$50),'02. Controlo'!Z69,0)</f>
        <v>0</v>
      </c>
      <c r="X40" s="2">
        <f>+IF(AND(X$7&gt;='02. Controlo'!$G$50,'04-Aux. Calculos'!X$7&lt;='02. Controlo'!$P$50),'02. Controlo'!AA69,0)</f>
        <v>0</v>
      </c>
      <c r="Y40" s="2">
        <f>+IF(AND(Y$7&gt;='02. Controlo'!$G$50,'04-Aux. Calculos'!Y$7&lt;='02. Controlo'!$P$50),'02. Controlo'!AB69,0)</f>
        <v>0</v>
      </c>
      <c r="Z40" s="2">
        <f>+IF(AND(Z$7&gt;='02. Controlo'!$G$50,'04-Aux. Calculos'!Z$7&lt;='02. Controlo'!$P$50),'02. Controlo'!AC69,0)</f>
        <v>0</v>
      </c>
      <c r="AA40" s="2">
        <f>+IF(AND(AA$7&gt;='02. Controlo'!$G$50,'04-Aux. Calculos'!AA$7&lt;='02. Controlo'!$P$50),'02. Controlo'!AD69,0)</f>
        <v>0</v>
      </c>
      <c r="AB40" s="2">
        <f>+IF(AND(AB$7&gt;='02. Controlo'!$G$50,'04-Aux. Calculos'!AB$7&lt;='02. Controlo'!$P$50),'02. Controlo'!AE69,0)</f>
        <v>0</v>
      </c>
      <c r="AC40" s="2">
        <f>+IF(AND(AC$7&gt;='02. Controlo'!$G$50,'04-Aux. Calculos'!AC$7&lt;='02. Controlo'!$P$50),'02. Controlo'!AF69,0)</f>
        <v>0</v>
      </c>
      <c r="AD40" s="2">
        <f>+IF(AND(AD$7&gt;='02. Controlo'!$G$50,'04-Aux. Calculos'!AD$7&lt;='02. Controlo'!$P$50),'02. Controlo'!AG69,0)</f>
        <v>0</v>
      </c>
      <c r="AE40" s="2">
        <f>+IF(AND(AE$7&gt;='02. Controlo'!$G$50,'04-Aux. Calculos'!AE$7&lt;='02. Controlo'!$P$50),'02. Controlo'!AH69,0)</f>
        <v>0</v>
      </c>
      <c r="AF40" s="2">
        <f>+IF(AND(AF$7&gt;='02. Controlo'!$G$50,'04-Aux. Calculos'!AF$7&lt;='02. Controlo'!$P$50),'02. Controlo'!AI69,0)</f>
        <v>0</v>
      </c>
      <c r="AG40" s="2">
        <f>+IF(AND(AG$7&gt;='02. Controlo'!$G$50,'04-Aux. Calculos'!AG$7&lt;='02. Controlo'!$P$50),'02. Controlo'!AJ69,0)</f>
        <v>0</v>
      </c>
    </row>
    <row r="41" spans="2:33" ht="15" customHeight="1" x14ac:dyDescent="0.25">
      <c r="B41" s="36">
        <v>19</v>
      </c>
      <c r="D41" s="2">
        <f>+IF(AND(D$7&gt;='02. Controlo'!$G$50,'04-Aux. Calculos'!D$7&lt;='02. Controlo'!$P$50),'02. Controlo'!G70,0)</f>
        <v>0</v>
      </c>
      <c r="E41" s="2">
        <f>+IF(AND(E$7&gt;='02. Controlo'!$G$50,'04-Aux. Calculos'!E$7&lt;='02. Controlo'!$P$50),'02. Controlo'!H70,0)</f>
        <v>0</v>
      </c>
      <c r="F41" s="2">
        <f>+IF(AND(F$7&gt;='02. Controlo'!$G$50,'04-Aux. Calculos'!F$7&lt;='02. Controlo'!$P$50),'02. Controlo'!I70,0)</f>
        <v>0</v>
      </c>
      <c r="G41" s="2">
        <f>+IF(AND(G$7&gt;='02. Controlo'!$G$50,'04-Aux. Calculos'!G$7&lt;='02. Controlo'!$P$50),'02. Controlo'!J70,0)</f>
        <v>0</v>
      </c>
      <c r="H41" s="2">
        <f>+IF(AND(H$7&gt;='02. Controlo'!$G$50,'04-Aux. Calculos'!H$7&lt;='02. Controlo'!$P$50),'02. Controlo'!K70,0)</f>
        <v>0</v>
      </c>
      <c r="I41" s="2">
        <f>+IF(AND(I$7&gt;='02. Controlo'!$G$50,'04-Aux. Calculos'!I$7&lt;='02. Controlo'!$P$50),'02. Controlo'!L70,0)</f>
        <v>0</v>
      </c>
      <c r="J41" s="2">
        <f>+IF(AND(J$7&gt;='02. Controlo'!$G$50,'04-Aux. Calculos'!J$7&lt;='02. Controlo'!$P$50),'02. Controlo'!M70,0)</f>
        <v>0</v>
      </c>
      <c r="K41" s="2">
        <f>+IF(AND(K$7&gt;='02. Controlo'!$G$50,'04-Aux. Calculos'!K$7&lt;='02. Controlo'!$P$50),'02. Controlo'!N70,0)</f>
        <v>0</v>
      </c>
      <c r="L41" s="2">
        <f>+IF(AND(L$7&gt;='02. Controlo'!$G$50,'04-Aux. Calculos'!L$7&lt;='02. Controlo'!$P$50),'02. Controlo'!O70,0)</f>
        <v>0</v>
      </c>
      <c r="M41" s="2">
        <f>+IF(AND(M$7&gt;='02. Controlo'!$G$50,'04-Aux. Calculos'!M$7&lt;='02. Controlo'!$P$50),'02. Controlo'!P70,0)</f>
        <v>0</v>
      </c>
      <c r="N41" s="2">
        <f>+IF(AND(N$7&gt;='02. Controlo'!$G$50,'04-Aux. Calculos'!N$7&lt;='02. Controlo'!$P$50),'02. Controlo'!Q70,0)</f>
        <v>0</v>
      </c>
      <c r="O41" s="2">
        <f>+IF(AND(O$7&gt;='02. Controlo'!$G$50,'04-Aux. Calculos'!O$7&lt;='02. Controlo'!$P$50),'02. Controlo'!R70,0)</f>
        <v>0</v>
      </c>
      <c r="P41" s="2">
        <f>+IF(AND(P$7&gt;='02. Controlo'!$G$50,'04-Aux. Calculos'!P$7&lt;='02. Controlo'!$P$50),'02. Controlo'!S70,0)</f>
        <v>0</v>
      </c>
      <c r="Q41" s="2">
        <f>+IF(AND(Q$7&gt;='02. Controlo'!$G$50,'04-Aux. Calculos'!Q$7&lt;='02. Controlo'!$P$50),'02. Controlo'!T70,0)</f>
        <v>0</v>
      </c>
      <c r="R41" s="2">
        <f>+IF(AND(R$7&gt;='02. Controlo'!$G$50,'04-Aux. Calculos'!R$7&lt;='02. Controlo'!$P$50),'02. Controlo'!U70,0)</f>
        <v>0</v>
      </c>
      <c r="S41" s="2">
        <f>+IF(AND(S$7&gt;='02. Controlo'!$G$50,'04-Aux. Calculos'!S$7&lt;='02. Controlo'!$P$50),'02. Controlo'!V70,0)</f>
        <v>0</v>
      </c>
      <c r="T41" s="2">
        <f>+IF(AND(T$7&gt;='02. Controlo'!$G$50,'04-Aux. Calculos'!T$7&lt;='02. Controlo'!$P$50),'02. Controlo'!W70,0)</f>
        <v>0</v>
      </c>
      <c r="U41" s="2">
        <f>+IF(AND(U$7&gt;='02. Controlo'!$G$50,'04-Aux. Calculos'!U$7&lt;='02. Controlo'!$P$50),'02. Controlo'!X70,0)</f>
        <v>0</v>
      </c>
      <c r="V41" s="2">
        <f>+IF(AND(V$7&gt;='02. Controlo'!$G$50,'04-Aux. Calculos'!V$7&lt;='02. Controlo'!$P$50),'02. Controlo'!Y70,0)</f>
        <v>0</v>
      </c>
      <c r="W41" s="2">
        <f>+IF(AND(W$7&gt;='02. Controlo'!$G$50,'04-Aux. Calculos'!W$7&lt;='02. Controlo'!$P$50),'02. Controlo'!Z70,0)</f>
        <v>0</v>
      </c>
      <c r="X41" s="2">
        <f>+IF(AND(X$7&gt;='02. Controlo'!$G$50,'04-Aux. Calculos'!X$7&lt;='02. Controlo'!$P$50),'02. Controlo'!AA70,0)</f>
        <v>0</v>
      </c>
      <c r="Y41" s="2">
        <f>+IF(AND(Y$7&gt;='02. Controlo'!$G$50,'04-Aux. Calculos'!Y$7&lt;='02. Controlo'!$P$50),'02. Controlo'!AB70,0)</f>
        <v>0</v>
      </c>
      <c r="Z41" s="2">
        <f>+IF(AND(Z$7&gt;='02. Controlo'!$G$50,'04-Aux. Calculos'!Z$7&lt;='02. Controlo'!$P$50),'02. Controlo'!AC70,0)</f>
        <v>0</v>
      </c>
      <c r="AA41" s="2">
        <f>+IF(AND(AA$7&gt;='02. Controlo'!$G$50,'04-Aux. Calculos'!AA$7&lt;='02. Controlo'!$P$50),'02. Controlo'!AD70,0)</f>
        <v>0</v>
      </c>
      <c r="AB41" s="2">
        <f>+IF(AND(AB$7&gt;='02. Controlo'!$G$50,'04-Aux. Calculos'!AB$7&lt;='02. Controlo'!$P$50),'02. Controlo'!AE70,0)</f>
        <v>0</v>
      </c>
      <c r="AC41" s="2">
        <f>+IF(AND(AC$7&gt;='02. Controlo'!$G$50,'04-Aux. Calculos'!AC$7&lt;='02. Controlo'!$P$50),'02. Controlo'!AF70,0)</f>
        <v>0</v>
      </c>
      <c r="AD41" s="2">
        <f>+IF(AND(AD$7&gt;='02. Controlo'!$G$50,'04-Aux. Calculos'!AD$7&lt;='02. Controlo'!$P$50),'02. Controlo'!AG70,0)</f>
        <v>0</v>
      </c>
      <c r="AE41" s="2">
        <f>+IF(AND(AE$7&gt;='02. Controlo'!$G$50,'04-Aux. Calculos'!AE$7&lt;='02. Controlo'!$P$50),'02. Controlo'!AH70,0)</f>
        <v>0</v>
      </c>
      <c r="AF41" s="2">
        <f>+IF(AND(AF$7&gt;='02. Controlo'!$G$50,'04-Aux. Calculos'!AF$7&lt;='02. Controlo'!$P$50),'02. Controlo'!AI70,0)</f>
        <v>0</v>
      </c>
      <c r="AG41" s="2">
        <f>+IF(AND(AG$7&gt;='02. Controlo'!$G$50,'04-Aux. Calculos'!AG$7&lt;='02. Controlo'!$P$50),'02. Controlo'!AJ70,0)</f>
        <v>0</v>
      </c>
    </row>
    <row r="42" spans="2:33" ht="15" customHeight="1" x14ac:dyDescent="0.25">
      <c r="B42" s="36">
        <v>20</v>
      </c>
      <c r="D42" s="2">
        <f>+IF(AND(D$7&gt;='02. Controlo'!$G$50,'04-Aux. Calculos'!D$7&lt;='02. Controlo'!$P$50),'02. Controlo'!G71,0)</f>
        <v>0</v>
      </c>
      <c r="E42" s="2">
        <f>+IF(AND(E$7&gt;='02. Controlo'!$G$50,'04-Aux. Calculos'!E$7&lt;='02. Controlo'!$P$50),'02. Controlo'!H71,0)</f>
        <v>0</v>
      </c>
      <c r="F42" s="2">
        <f>+IF(AND(F$7&gt;='02. Controlo'!$G$50,'04-Aux. Calculos'!F$7&lt;='02. Controlo'!$P$50),'02. Controlo'!I71,0)</f>
        <v>0</v>
      </c>
      <c r="G42" s="2">
        <f>+IF(AND(G$7&gt;='02. Controlo'!$G$50,'04-Aux. Calculos'!G$7&lt;='02. Controlo'!$P$50),'02. Controlo'!J71,0)</f>
        <v>0</v>
      </c>
      <c r="H42" s="2">
        <f>+IF(AND(H$7&gt;='02. Controlo'!$G$50,'04-Aux. Calculos'!H$7&lt;='02. Controlo'!$P$50),'02. Controlo'!K71,0)</f>
        <v>0</v>
      </c>
      <c r="I42" s="2">
        <f>+IF(AND(I$7&gt;='02. Controlo'!$G$50,'04-Aux. Calculos'!I$7&lt;='02. Controlo'!$P$50),'02. Controlo'!L71,0)</f>
        <v>0</v>
      </c>
      <c r="J42" s="2">
        <f>+IF(AND(J$7&gt;='02. Controlo'!$G$50,'04-Aux. Calculos'!J$7&lt;='02. Controlo'!$P$50),'02. Controlo'!M71,0)</f>
        <v>0</v>
      </c>
      <c r="K42" s="2">
        <f>+IF(AND(K$7&gt;='02. Controlo'!$G$50,'04-Aux. Calculos'!K$7&lt;='02. Controlo'!$P$50),'02. Controlo'!N71,0)</f>
        <v>0</v>
      </c>
      <c r="L42" s="2">
        <f>+IF(AND(L$7&gt;='02. Controlo'!$G$50,'04-Aux. Calculos'!L$7&lt;='02. Controlo'!$P$50),'02. Controlo'!O71,0)</f>
        <v>0</v>
      </c>
      <c r="M42" s="2">
        <f>+IF(AND(M$7&gt;='02. Controlo'!$G$50,'04-Aux. Calculos'!M$7&lt;='02. Controlo'!$P$50),'02. Controlo'!P71,0)</f>
        <v>0</v>
      </c>
      <c r="N42" s="2">
        <f>+IF(AND(N$7&gt;='02. Controlo'!$G$50,'04-Aux. Calculos'!N$7&lt;='02. Controlo'!$P$50),'02. Controlo'!Q71,0)</f>
        <v>0</v>
      </c>
      <c r="O42" s="2">
        <f>+IF(AND(O$7&gt;='02. Controlo'!$G$50,'04-Aux. Calculos'!O$7&lt;='02. Controlo'!$P$50),'02. Controlo'!R71,0)</f>
        <v>0</v>
      </c>
      <c r="P42" s="2">
        <f>+IF(AND(P$7&gt;='02. Controlo'!$G$50,'04-Aux. Calculos'!P$7&lt;='02. Controlo'!$P$50),'02. Controlo'!S71,0)</f>
        <v>0</v>
      </c>
      <c r="Q42" s="2">
        <f>+IF(AND(Q$7&gt;='02. Controlo'!$G$50,'04-Aux. Calculos'!Q$7&lt;='02. Controlo'!$P$50),'02. Controlo'!T71,0)</f>
        <v>0</v>
      </c>
      <c r="R42" s="2">
        <f>+IF(AND(R$7&gt;='02. Controlo'!$G$50,'04-Aux. Calculos'!R$7&lt;='02. Controlo'!$P$50),'02. Controlo'!U71,0)</f>
        <v>0</v>
      </c>
      <c r="S42" s="2">
        <f>+IF(AND(S$7&gt;='02. Controlo'!$G$50,'04-Aux. Calculos'!S$7&lt;='02. Controlo'!$P$50),'02. Controlo'!V71,0)</f>
        <v>0</v>
      </c>
      <c r="T42" s="2">
        <f>+IF(AND(T$7&gt;='02. Controlo'!$G$50,'04-Aux. Calculos'!T$7&lt;='02. Controlo'!$P$50),'02. Controlo'!W71,0)</f>
        <v>0</v>
      </c>
      <c r="U42" s="2">
        <f>+IF(AND(U$7&gt;='02. Controlo'!$G$50,'04-Aux. Calculos'!U$7&lt;='02. Controlo'!$P$50),'02. Controlo'!X71,0)</f>
        <v>0</v>
      </c>
      <c r="V42" s="2">
        <f>+IF(AND(V$7&gt;='02. Controlo'!$G$50,'04-Aux. Calculos'!V$7&lt;='02. Controlo'!$P$50),'02. Controlo'!Y71,0)</f>
        <v>0</v>
      </c>
      <c r="W42" s="2">
        <f>+IF(AND(W$7&gt;='02. Controlo'!$G$50,'04-Aux. Calculos'!W$7&lt;='02. Controlo'!$P$50),'02. Controlo'!Z71,0)</f>
        <v>0</v>
      </c>
      <c r="X42" s="2">
        <f>+IF(AND(X$7&gt;='02. Controlo'!$G$50,'04-Aux. Calculos'!X$7&lt;='02. Controlo'!$P$50),'02. Controlo'!AA71,0)</f>
        <v>0</v>
      </c>
      <c r="Y42" s="2">
        <f>+IF(AND(Y$7&gt;='02. Controlo'!$G$50,'04-Aux. Calculos'!Y$7&lt;='02. Controlo'!$P$50),'02. Controlo'!AB71,0)</f>
        <v>0</v>
      </c>
      <c r="Z42" s="2">
        <f>+IF(AND(Z$7&gt;='02. Controlo'!$G$50,'04-Aux. Calculos'!Z$7&lt;='02. Controlo'!$P$50),'02. Controlo'!AC71,0)</f>
        <v>0</v>
      </c>
      <c r="AA42" s="2">
        <f>+IF(AND(AA$7&gt;='02. Controlo'!$G$50,'04-Aux. Calculos'!AA$7&lt;='02. Controlo'!$P$50),'02. Controlo'!AD71,0)</f>
        <v>0</v>
      </c>
      <c r="AB42" s="2">
        <f>+IF(AND(AB$7&gt;='02. Controlo'!$G$50,'04-Aux. Calculos'!AB$7&lt;='02. Controlo'!$P$50),'02. Controlo'!AE71,0)</f>
        <v>0</v>
      </c>
      <c r="AC42" s="2">
        <f>+IF(AND(AC$7&gt;='02. Controlo'!$G$50,'04-Aux. Calculos'!AC$7&lt;='02. Controlo'!$P$50),'02. Controlo'!AF71,0)</f>
        <v>0</v>
      </c>
      <c r="AD42" s="2">
        <f>+IF(AND(AD$7&gt;='02. Controlo'!$G$50,'04-Aux. Calculos'!AD$7&lt;='02. Controlo'!$P$50),'02. Controlo'!AG71,0)</f>
        <v>0</v>
      </c>
      <c r="AE42" s="2">
        <f>+IF(AND(AE$7&gt;='02. Controlo'!$G$50,'04-Aux. Calculos'!AE$7&lt;='02. Controlo'!$P$50),'02. Controlo'!AH71,0)</f>
        <v>0</v>
      </c>
      <c r="AF42" s="2">
        <f>+IF(AND(AF$7&gt;='02. Controlo'!$G$50,'04-Aux. Calculos'!AF$7&lt;='02. Controlo'!$P$50),'02. Controlo'!AI71,0)</f>
        <v>0</v>
      </c>
      <c r="AG42" s="2">
        <f>+IF(AND(AG$7&gt;='02. Controlo'!$G$50,'04-Aux. Calculos'!AG$7&lt;='02. Controlo'!$P$50),'02. Controlo'!AJ71,0)</f>
        <v>0</v>
      </c>
    </row>
    <row r="43" spans="2:33" ht="15" customHeight="1" x14ac:dyDescent="0.25"/>
    <row r="44" spans="2:33" ht="15" customHeight="1" x14ac:dyDescent="0.25">
      <c r="B44" s="2" t="s">
        <v>81</v>
      </c>
    </row>
    <row r="45" spans="2:33" ht="15" customHeight="1" x14ac:dyDescent="0.25">
      <c r="B45" s="36">
        <v>1</v>
      </c>
      <c r="D45" s="2">
        <f>+IF(AND(D$7&gt;='02. Controlo'!$G$85,'04-Aux. Calculos'!D$7&lt;='02. Controlo'!$P$85),HLOOKUP(D$7,'02. Controlo'!$G$85:$P$106,$B23+2),0)</f>
        <v>0</v>
      </c>
      <c r="E45" s="2">
        <f>+IF(AND(E$7&gt;='02. Controlo'!$G$85,'04-Aux. Calculos'!E$7&lt;='02. Controlo'!$P$85),HLOOKUP(E$7,'02. Controlo'!$G$85:$P$106,$B23+2),0)</f>
        <v>0</v>
      </c>
      <c r="F45" s="2">
        <f>+IF(AND(F$7&gt;='02. Controlo'!$G$85,'04-Aux. Calculos'!F$7&lt;='02. Controlo'!$P$85),HLOOKUP(F$7,'02. Controlo'!$G$85:$P$106,$B23+2),0)</f>
        <v>0</v>
      </c>
      <c r="G45" s="2">
        <f>+IF(AND(G$7&gt;='02. Controlo'!$G$85,'04-Aux. Calculos'!G$7&lt;='02. Controlo'!$P$85),HLOOKUP(G$7,'02. Controlo'!$G$85:$P$106,$B23+2),0)</f>
        <v>0</v>
      </c>
      <c r="H45" s="2">
        <f>+IF(AND(H$7&gt;='02. Controlo'!$G$85,'04-Aux. Calculos'!H$7&lt;='02. Controlo'!$P$85),HLOOKUP(H$7,'02. Controlo'!$G$85:$P$106,$B23+2),0)</f>
        <v>0</v>
      </c>
      <c r="I45" s="2">
        <f>+IF(AND(I$7&gt;='02. Controlo'!$G$85,'04-Aux. Calculos'!I$7&lt;='02. Controlo'!$P$85),HLOOKUP(I$7,'02. Controlo'!$G$85:$P$106,$B23+2),0)</f>
        <v>0</v>
      </c>
      <c r="J45" s="2">
        <f>+IF(AND(J$7&gt;='02. Controlo'!$G$85,'04-Aux. Calculos'!J$7&lt;='02. Controlo'!$P$85),HLOOKUP(J$7,'02. Controlo'!$G$85:$P$106,$B23+2),0)</f>
        <v>1</v>
      </c>
      <c r="K45" s="2">
        <f>+IF(AND(K$7&gt;='02. Controlo'!$G$85,'04-Aux. Calculos'!K$7&lt;='02. Controlo'!$P$85),HLOOKUP(K$7,'02. Controlo'!$G$85:$P$106,$B23+2),0)</f>
        <v>0</v>
      </c>
      <c r="L45" s="2">
        <f>+IF(AND(L$7&gt;='02. Controlo'!$G$85,'04-Aux. Calculos'!L$7&lt;='02. Controlo'!$P$85),HLOOKUP(L$7,'02. Controlo'!$G$85:$P$106,$B23+2),0)</f>
        <v>0</v>
      </c>
      <c r="M45" s="2">
        <f>+IF(AND(M$7&gt;='02. Controlo'!$G$85,'04-Aux. Calculos'!M$7&lt;='02. Controlo'!$P$85),HLOOKUP(M$7,'02. Controlo'!$G$85:$P$106,$B23+2),0)</f>
        <v>0</v>
      </c>
      <c r="N45" s="2">
        <f>+IF(AND(N$7&gt;='02. Controlo'!$G$85,'04-Aux. Calculos'!N$7&lt;='02. Controlo'!$P$85),HLOOKUP(N$7,'02. Controlo'!$G$85:$P$106,$B23+2),0)</f>
        <v>0</v>
      </c>
      <c r="O45" s="2">
        <f>+IF(AND(O$7&gt;='02. Controlo'!$G$85,'04-Aux. Calculos'!O$7&lt;='02. Controlo'!$P$85),HLOOKUP(O$7,'02. Controlo'!$G$85:$P$106,$B23+2),0)</f>
        <v>0</v>
      </c>
      <c r="P45" s="2">
        <f>+IF(AND(P$7&gt;='02. Controlo'!$G$85,'04-Aux. Calculos'!P$7&lt;='02. Controlo'!$P$85),HLOOKUP(P$7,'02. Controlo'!$G$85:$P$106,$B23+2),0)</f>
        <v>0</v>
      </c>
      <c r="Q45" s="2">
        <f>+IF(AND(Q$7&gt;='02. Controlo'!$G$85,'04-Aux. Calculos'!Q$7&lt;='02. Controlo'!$P$85),HLOOKUP(Q$7,'02. Controlo'!$G$85:$P$106,$B23+2),0)</f>
        <v>0</v>
      </c>
      <c r="R45" s="2">
        <f>+IF(AND(R$7&gt;='02. Controlo'!$G$85,'04-Aux. Calculos'!R$7&lt;='02. Controlo'!$P$85),HLOOKUP(R$7,'02. Controlo'!$G$85:$P$106,$B23+2),0)</f>
        <v>0</v>
      </c>
      <c r="S45" s="2">
        <f>+IF(AND(S$7&gt;='02. Controlo'!$G$85,'04-Aux. Calculos'!S$7&lt;='02. Controlo'!$P$85),HLOOKUP(S$7,'02. Controlo'!$G$85:$P$106,$B23+2),0)</f>
        <v>0</v>
      </c>
      <c r="T45" s="2">
        <f>+IF(AND(T$7&gt;='02. Controlo'!$G$85,'04-Aux. Calculos'!T$7&lt;='02. Controlo'!$P$85),HLOOKUP(T$7,'02. Controlo'!$G$85:$P$106,$B23+2),0)</f>
        <v>0</v>
      </c>
      <c r="U45" s="2">
        <f>+IF(AND(U$7&gt;='02. Controlo'!$G$85,'04-Aux. Calculos'!U$7&lt;='02. Controlo'!$P$85),HLOOKUP(U$7,'02. Controlo'!$G$85:$P$106,$B23+2),0)</f>
        <v>0</v>
      </c>
      <c r="V45" s="2">
        <f>+IF(AND(V$7&gt;='02. Controlo'!$G$85,'04-Aux. Calculos'!V$7&lt;='02. Controlo'!$P$85),HLOOKUP(V$7,'02. Controlo'!$G$85:$P$106,$B23+2),0)</f>
        <v>0</v>
      </c>
      <c r="W45" s="2">
        <f>+IF(AND(W$7&gt;='02. Controlo'!$G$85,'04-Aux. Calculos'!W$7&lt;='02. Controlo'!$P$85),HLOOKUP(W$7,'02. Controlo'!$G$85:$P$106,$B23+2),0)</f>
        <v>0</v>
      </c>
      <c r="X45" s="2">
        <f>+IF(AND(X$7&gt;='02. Controlo'!$G$85,'04-Aux. Calculos'!X$7&lt;='02. Controlo'!$P$85),HLOOKUP(X$7,'02. Controlo'!$G$85:$P$106,$B23+2),0)</f>
        <v>0</v>
      </c>
      <c r="Y45" s="2">
        <f>+IF(AND(Y$7&gt;='02. Controlo'!$G$85,'04-Aux. Calculos'!Y$7&lt;='02. Controlo'!$P$85),HLOOKUP(Y$7,'02. Controlo'!$G$85:$P$106,$B23+2),0)</f>
        <v>0</v>
      </c>
      <c r="Z45" s="2">
        <f>+IF(AND(Z$7&gt;='02. Controlo'!$G$85,'04-Aux. Calculos'!Z$7&lt;='02. Controlo'!$P$85),HLOOKUP(Z$7,'02. Controlo'!$G$85:$P$106,$B23+2),0)</f>
        <v>0</v>
      </c>
      <c r="AA45" s="2">
        <f>+IF(AND(AA$7&gt;='02. Controlo'!$G$85,'04-Aux. Calculos'!AA$7&lt;='02. Controlo'!$P$85),HLOOKUP(AA$7,'02. Controlo'!$G$85:$P$106,$B23+2),0)</f>
        <v>0</v>
      </c>
      <c r="AB45" s="2">
        <f>+IF(AND(AB$7&gt;='02. Controlo'!$G$85,'04-Aux. Calculos'!AB$7&lt;='02. Controlo'!$P$85),HLOOKUP(AB$7,'02. Controlo'!$G$85:$P$106,$B23+2),0)</f>
        <v>0</v>
      </c>
      <c r="AC45" s="2">
        <f>+IF(AND(AC$7&gt;='02. Controlo'!$G$85,'04-Aux. Calculos'!AC$7&lt;='02. Controlo'!$P$85),HLOOKUP(AC$7,'02. Controlo'!$G$85:$P$106,$B23+2),0)</f>
        <v>0</v>
      </c>
      <c r="AD45" s="2">
        <f>+IF(AND(AD$7&gt;='02. Controlo'!$G$85,'04-Aux. Calculos'!AD$7&lt;='02. Controlo'!$P$85),HLOOKUP(AD$7,'02. Controlo'!$G$85:$P$106,$B23+2),0)</f>
        <v>0</v>
      </c>
      <c r="AE45" s="2">
        <f>+IF(AND(AE$7&gt;='02. Controlo'!$G$85,'04-Aux. Calculos'!AE$7&lt;='02. Controlo'!$P$85),HLOOKUP(AE$7,'02. Controlo'!$G$85:$P$106,$B23+2),0)</f>
        <v>0</v>
      </c>
      <c r="AF45" s="2">
        <f>+IF(AND(AF$7&gt;='02. Controlo'!$G$85,'04-Aux. Calculos'!AF$7&lt;='02. Controlo'!$P$85),HLOOKUP(AF$7,'02. Controlo'!$G$85:$P$106,$B23+2),0)</f>
        <v>0</v>
      </c>
      <c r="AG45" s="2">
        <f>+IF(AND(AG$7&gt;='02. Controlo'!$G$85,'04-Aux. Calculos'!AG$7&lt;='02. Controlo'!$P$85),HLOOKUP(AG$7,'02. Controlo'!$G$85:$P$106,$B23+2),0)</f>
        <v>0</v>
      </c>
    </row>
    <row r="46" spans="2:33" ht="15" customHeight="1" x14ac:dyDescent="0.25">
      <c r="B46" s="36">
        <v>2</v>
      </c>
      <c r="D46" s="2">
        <f>+IF(AND(D$7&gt;='02. Controlo'!$G$85,'04-Aux. Calculos'!D$7&lt;='02. Controlo'!$P$85),HLOOKUP(D$7,'02. Controlo'!$G$85:$P$106,$B24+2),0)</f>
        <v>0</v>
      </c>
      <c r="E46" s="2">
        <f>+IF(AND(E$7&gt;='02. Controlo'!$G$85,'04-Aux. Calculos'!E$7&lt;='02. Controlo'!$P$85),HLOOKUP(E$7,'02. Controlo'!$G$85:$P$106,$B24+2),0)</f>
        <v>0</v>
      </c>
      <c r="F46" s="2">
        <f>+IF(AND(F$7&gt;='02. Controlo'!$G$85,'04-Aux. Calculos'!F$7&lt;='02. Controlo'!$P$85),HLOOKUP(F$7,'02. Controlo'!$G$85:$P$106,$B24+2),0)</f>
        <v>0</v>
      </c>
      <c r="G46" s="2">
        <f>+IF(AND(G$7&gt;='02. Controlo'!$G$85,'04-Aux. Calculos'!G$7&lt;='02. Controlo'!$P$85),HLOOKUP(G$7,'02. Controlo'!$G$85:$P$106,$B24+2),0)</f>
        <v>0</v>
      </c>
      <c r="H46" s="2">
        <f>+IF(AND(H$7&gt;='02. Controlo'!$G$85,'04-Aux. Calculos'!H$7&lt;='02. Controlo'!$P$85),HLOOKUP(H$7,'02. Controlo'!$G$85:$P$106,$B24+2),0)</f>
        <v>0</v>
      </c>
      <c r="I46" s="2">
        <f>+IF(AND(I$7&gt;='02. Controlo'!$G$85,'04-Aux. Calculos'!I$7&lt;='02. Controlo'!$P$85),HLOOKUP(I$7,'02. Controlo'!$G$85:$P$106,$B24+2),0)</f>
        <v>0</v>
      </c>
      <c r="J46" s="2">
        <f>+IF(AND(J$7&gt;='02. Controlo'!$G$85,'04-Aux. Calculos'!J$7&lt;='02. Controlo'!$P$85),HLOOKUP(J$7,'02. Controlo'!$G$85:$P$106,$B24+2),0)</f>
        <v>0</v>
      </c>
      <c r="K46" s="2">
        <f>+IF(AND(K$7&gt;='02. Controlo'!$G$85,'04-Aux. Calculos'!K$7&lt;='02. Controlo'!$P$85),HLOOKUP(K$7,'02. Controlo'!$G$85:$P$106,$B24+2),0)</f>
        <v>1</v>
      </c>
      <c r="L46" s="2">
        <f>+IF(AND(L$7&gt;='02. Controlo'!$G$85,'04-Aux. Calculos'!L$7&lt;='02. Controlo'!$P$85),HLOOKUP(L$7,'02. Controlo'!$G$85:$P$106,$B24+2),0)</f>
        <v>0</v>
      </c>
      <c r="M46" s="2">
        <f>+IF(AND(M$7&gt;='02. Controlo'!$G$85,'04-Aux. Calculos'!M$7&lt;='02. Controlo'!$P$85),HLOOKUP(M$7,'02. Controlo'!$G$85:$P$106,$B24+2),0)</f>
        <v>0</v>
      </c>
      <c r="N46" s="2">
        <f>+IF(AND(N$7&gt;='02. Controlo'!$G$85,'04-Aux. Calculos'!N$7&lt;='02. Controlo'!$P$85),HLOOKUP(N$7,'02. Controlo'!$G$85:$P$106,$B24+2),0)</f>
        <v>0</v>
      </c>
      <c r="O46" s="2">
        <f>+IF(AND(O$7&gt;='02. Controlo'!$G$85,'04-Aux. Calculos'!O$7&lt;='02. Controlo'!$P$85),HLOOKUP(O$7,'02. Controlo'!$G$85:$P$106,$B24+2),0)</f>
        <v>0</v>
      </c>
      <c r="P46" s="2">
        <f>+IF(AND(P$7&gt;='02. Controlo'!$G$85,'04-Aux. Calculos'!P$7&lt;='02. Controlo'!$P$85),HLOOKUP(P$7,'02. Controlo'!$G$85:$P$106,$B24+2),0)</f>
        <v>0</v>
      </c>
      <c r="Q46" s="2">
        <f>+IF(AND(Q$7&gt;='02. Controlo'!$G$85,'04-Aux. Calculos'!Q$7&lt;='02. Controlo'!$P$85),HLOOKUP(Q$7,'02. Controlo'!$G$85:$P$106,$B24+2),0)</f>
        <v>0</v>
      </c>
      <c r="R46" s="2">
        <f>+IF(AND(R$7&gt;='02. Controlo'!$G$85,'04-Aux. Calculos'!R$7&lt;='02. Controlo'!$P$85),HLOOKUP(R$7,'02. Controlo'!$G$85:$P$106,$B24+2),0)</f>
        <v>0</v>
      </c>
      <c r="S46" s="2">
        <f>+IF(AND(S$7&gt;='02. Controlo'!$G$85,'04-Aux. Calculos'!S$7&lt;='02. Controlo'!$P$85),HLOOKUP(S$7,'02. Controlo'!$G$85:$P$106,$B24+2),0)</f>
        <v>0</v>
      </c>
      <c r="T46" s="2">
        <f>+IF(AND(T$7&gt;='02. Controlo'!$G$85,'04-Aux. Calculos'!T$7&lt;='02. Controlo'!$P$85),HLOOKUP(T$7,'02. Controlo'!$G$85:$P$106,$B24+2),0)</f>
        <v>0</v>
      </c>
      <c r="U46" s="2">
        <f>+IF(AND(U$7&gt;='02. Controlo'!$G$85,'04-Aux. Calculos'!U$7&lt;='02. Controlo'!$P$85),HLOOKUP(U$7,'02. Controlo'!$G$85:$P$106,$B24+2),0)</f>
        <v>0</v>
      </c>
      <c r="V46" s="2">
        <f>+IF(AND(V$7&gt;='02. Controlo'!$G$85,'04-Aux. Calculos'!V$7&lt;='02. Controlo'!$P$85),HLOOKUP(V$7,'02. Controlo'!$G$85:$P$106,$B24+2),0)</f>
        <v>0</v>
      </c>
      <c r="W46" s="2">
        <f>+IF(AND(W$7&gt;='02. Controlo'!$G$85,'04-Aux. Calculos'!W$7&lt;='02. Controlo'!$P$85),HLOOKUP(W$7,'02. Controlo'!$G$85:$P$106,$B24+2),0)</f>
        <v>0</v>
      </c>
      <c r="X46" s="2">
        <f>+IF(AND(X$7&gt;='02. Controlo'!$G$85,'04-Aux. Calculos'!X$7&lt;='02. Controlo'!$P$85),HLOOKUP(X$7,'02. Controlo'!$G$85:$P$106,$B24+2),0)</f>
        <v>0</v>
      </c>
      <c r="Y46" s="2">
        <f>+IF(AND(Y$7&gt;='02. Controlo'!$G$85,'04-Aux. Calculos'!Y$7&lt;='02. Controlo'!$P$85),HLOOKUP(Y$7,'02. Controlo'!$G$85:$P$106,$B24+2),0)</f>
        <v>0</v>
      </c>
      <c r="Z46" s="2">
        <f>+IF(AND(Z$7&gt;='02. Controlo'!$G$85,'04-Aux. Calculos'!Z$7&lt;='02. Controlo'!$P$85),HLOOKUP(Z$7,'02. Controlo'!$G$85:$P$106,$B24+2),0)</f>
        <v>0</v>
      </c>
      <c r="AA46" s="2">
        <f>+IF(AND(AA$7&gt;='02. Controlo'!$G$85,'04-Aux. Calculos'!AA$7&lt;='02. Controlo'!$P$85),HLOOKUP(AA$7,'02. Controlo'!$G$85:$P$106,$B24+2),0)</f>
        <v>0</v>
      </c>
      <c r="AB46" s="2">
        <f>+IF(AND(AB$7&gt;='02. Controlo'!$G$85,'04-Aux. Calculos'!AB$7&lt;='02. Controlo'!$P$85),HLOOKUP(AB$7,'02. Controlo'!$G$85:$P$106,$B24+2),0)</f>
        <v>0</v>
      </c>
      <c r="AC46" s="2">
        <f>+IF(AND(AC$7&gt;='02. Controlo'!$G$85,'04-Aux. Calculos'!AC$7&lt;='02. Controlo'!$P$85),HLOOKUP(AC$7,'02. Controlo'!$G$85:$P$106,$B24+2),0)</f>
        <v>0</v>
      </c>
      <c r="AD46" s="2">
        <f>+IF(AND(AD$7&gt;='02. Controlo'!$G$85,'04-Aux. Calculos'!AD$7&lt;='02. Controlo'!$P$85),HLOOKUP(AD$7,'02. Controlo'!$G$85:$P$106,$B24+2),0)</f>
        <v>0</v>
      </c>
      <c r="AE46" s="2">
        <f>+IF(AND(AE$7&gt;='02. Controlo'!$G$85,'04-Aux. Calculos'!AE$7&lt;='02. Controlo'!$P$85),HLOOKUP(AE$7,'02. Controlo'!$G$85:$P$106,$B24+2),0)</f>
        <v>0</v>
      </c>
      <c r="AF46" s="2">
        <f>+IF(AND(AF$7&gt;='02. Controlo'!$G$85,'04-Aux. Calculos'!AF$7&lt;='02. Controlo'!$P$85),HLOOKUP(AF$7,'02. Controlo'!$G$85:$P$106,$B24+2),0)</f>
        <v>0</v>
      </c>
      <c r="AG46" s="2">
        <f>+IF(AND(AG$7&gt;='02. Controlo'!$G$85,'04-Aux. Calculos'!AG$7&lt;='02. Controlo'!$P$85),HLOOKUP(AG$7,'02. Controlo'!$G$85:$P$106,$B24+2),0)</f>
        <v>0</v>
      </c>
    </row>
    <row r="47" spans="2:33" ht="15" customHeight="1" x14ac:dyDescent="0.25">
      <c r="B47" s="36">
        <v>3</v>
      </c>
      <c r="D47" s="2">
        <f>+IF(AND(D$7&gt;='02. Controlo'!$G$85,'04-Aux. Calculos'!D$7&lt;='02. Controlo'!$P$85),HLOOKUP(D$7,'02. Controlo'!$G$85:$P$106,$B25+2),0)</f>
        <v>0</v>
      </c>
      <c r="E47" s="2">
        <f>+IF(AND(E$7&gt;='02. Controlo'!$G$85,'04-Aux. Calculos'!E$7&lt;='02. Controlo'!$P$85),HLOOKUP(E$7,'02. Controlo'!$G$85:$P$106,$B25+2),0)</f>
        <v>0</v>
      </c>
      <c r="F47" s="2">
        <f>+IF(AND(F$7&gt;='02. Controlo'!$G$85,'04-Aux. Calculos'!F$7&lt;='02. Controlo'!$P$85),HLOOKUP(F$7,'02. Controlo'!$G$85:$P$106,$B25+2),0)</f>
        <v>0</v>
      </c>
      <c r="G47" s="2">
        <f>+IF(AND(G$7&gt;='02. Controlo'!$G$85,'04-Aux. Calculos'!G$7&lt;='02. Controlo'!$P$85),HLOOKUP(G$7,'02. Controlo'!$G$85:$P$106,$B25+2),0)</f>
        <v>0</v>
      </c>
      <c r="H47" s="2">
        <f>+IF(AND(H$7&gt;='02. Controlo'!$G$85,'04-Aux. Calculos'!H$7&lt;='02. Controlo'!$P$85),HLOOKUP(H$7,'02. Controlo'!$G$85:$P$106,$B25+2),0)</f>
        <v>0</v>
      </c>
      <c r="I47" s="2">
        <f>+IF(AND(I$7&gt;='02. Controlo'!$G$85,'04-Aux. Calculos'!I$7&lt;='02. Controlo'!$P$85),HLOOKUP(I$7,'02. Controlo'!$G$85:$P$106,$B25+2),0)</f>
        <v>0</v>
      </c>
      <c r="J47" s="2">
        <f>+IF(AND(J$7&gt;='02. Controlo'!$G$85,'04-Aux. Calculos'!J$7&lt;='02. Controlo'!$P$85),HLOOKUP(J$7,'02. Controlo'!$G$85:$P$106,$B25+2),0)</f>
        <v>0</v>
      </c>
      <c r="K47" s="2">
        <f>+IF(AND(K$7&gt;='02. Controlo'!$G$85,'04-Aux. Calculos'!K$7&lt;='02. Controlo'!$P$85),HLOOKUP(K$7,'02. Controlo'!$G$85:$P$106,$B25+2),0)</f>
        <v>1</v>
      </c>
      <c r="L47" s="2">
        <f>+IF(AND(L$7&gt;='02. Controlo'!$G$85,'04-Aux. Calculos'!L$7&lt;='02. Controlo'!$P$85),HLOOKUP(L$7,'02. Controlo'!$G$85:$P$106,$B25+2),0)</f>
        <v>0</v>
      </c>
      <c r="M47" s="2">
        <f>+IF(AND(M$7&gt;='02. Controlo'!$G$85,'04-Aux. Calculos'!M$7&lt;='02. Controlo'!$P$85),HLOOKUP(M$7,'02. Controlo'!$G$85:$P$106,$B25+2),0)</f>
        <v>0</v>
      </c>
      <c r="N47" s="2">
        <f>+IF(AND(N$7&gt;='02. Controlo'!$G$85,'04-Aux. Calculos'!N$7&lt;='02. Controlo'!$P$85),HLOOKUP(N$7,'02. Controlo'!$G$85:$P$106,$B25+2),0)</f>
        <v>0</v>
      </c>
      <c r="O47" s="2">
        <f>+IF(AND(O$7&gt;='02. Controlo'!$G$85,'04-Aux. Calculos'!O$7&lt;='02. Controlo'!$P$85),HLOOKUP(O$7,'02. Controlo'!$G$85:$P$106,$B25+2),0)</f>
        <v>0</v>
      </c>
      <c r="P47" s="2">
        <f>+IF(AND(P$7&gt;='02. Controlo'!$G$85,'04-Aux. Calculos'!P$7&lt;='02. Controlo'!$P$85),HLOOKUP(P$7,'02. Controlo'!$G$85:$P$106,$B25+2),0)</f>
        <v>0</v>
      </c>
      <c r="Q47" s="2">
        <f>+IF(AND(Q$7&gt;='02. Controlo'!$G$85,'04-Aux. Calculos'!Q$7&lt;='02. Controlo'!$P$85),HLOOKUP(Q$7,'02. Controlo'!$G$85:$P$106,$B25+2),0)</f>
        <v>0</v>
      </c>
      <c r="R47" s="2">
        <f>+IF(AND(R$7&gt;='02. Controlo'!$G$85,'04-Aux. Calculos'!R$7&lt;='02. Controlo'!$P$85),HLOOKUP(R$7,'02. Controlo'!$G$85:$P$106,$B25+2),0)</f>
        <v>0</v>
      </c>
      <c r="S47" s="2">
        <f>+IF(AND(S$7&gt;='02. Controlo'!$G$85,'04-Aux. Calculos'!S$7&lt;='02. Controlo'!$P$85),HLOOKUP(S$7,'02. Controlo'!$G$85:$P$106,$B25+2),0)</f>
        <v>0</v>
      </c>
      <c r="T47" s="2">
        <f>+IF(AND(T$7&gt;='02. Controlo'!$G$85,'04-Aux. Calculos'!T$7&lt;='02. Controlo'!$P$85),HLOOKUP(T$7,'02. Controlo'!$G$85:$P$106,$B25+2),0)</f>
        <v>0</v>
      </c>
      <c r="U47" s="2">
        <f>+IF(AND(U$7&gt;='02. Controlo'!$G$85,'04-Aux. Calculos'!U$7&lt;='02. Controlo'!$P$85),HLOOKUP(U$7,'02. Controlo'!$G$85:$P$106,$B25+2),0)</f>
        <v>0</v>
      </c>
      <c r="V47" s="2">
        <f>+IF(AND(V$7&gt;='02. Controlo'!$G$85,'04-Aux. Calculos'!V$7&lt;='02. Controlo'!$P$85),HLOOKUP(V$7,'02. Controlo'!$G$85:$P$106,$B25+2),0)</f>
        <v>0</v>
      </c>
      <c r="W47" s="2">
        <f>+IF(AND(W$7&gt;='02. Controlo'!$G$85,'04-Aux. Calculos'!W$7&lt;='02. Controlo'!$P$85),HLOOKUP(W$7,'02. Controlo'!$G$85:$P$106,$B25+2),0)</f>
        <v>0</v>
      </c>
      <c r="X47" s="2">
        <f>+IF(AND(X$7&gt;='02. Controlo'!$G$85,'04-Aux. Calculos'!X$7&lt;='02. Controlo'!$P$85),HLOOKUP(X$7,'02. Controlo'!$G$85:$P$106,$B25+2),0)</f>
        <v>0</v>
      </c>
      <c r="Y47" s="2">
        <f>+IF(AND(Y$7&gt;='02. Controlo'!$G$85,'04-Aux. Calculos'!Y$7&lt;='02. Controlo'!$P$85),HLOOKUP(Y$7,'02. Controlo'!$G$85:$P$106,$B25+2),0)</f>
        <v>0</v>
      </c>
      <c r="Z47" s="2">
        <f>+IF(AND(Z$7&gt;='02. Controlo'!$G$85,'04-Aux. Calculos'!Z$7&lt;='02. Controlo'!$P$85),HLOOKUP(Z$7,'02. Controlo'!$G$85:$P$106,$B25+2),0)</f>
        <v>0</v>
      </c>
      <c r="AA47" s="2">
        <f>+IF(AND(AA$7&gt;='02. Controlo'!$G$85,'04-Aux. Calculos'!AA$7&lt;='02. Controlo'!$P$85),HLOOKUP(AA$7,'02. Controlo'!$G$85:$P$106,$B25+2),0)</f>
        <v>0</v>
      </c>
      <c r="AB47" s="2">
        <f>+IF(AND(AB$7&gt;='02. Controlo'!$G$85,'04-Aux. Calculos'!AB$7&lt;='02. Controlo'!$P$85),HLOOKUP(AB$7,'02. Controlo'!$G$85:$P$106,$B25+2),0)</f>
        <v>0</v>
      </c>
      <c r="AC47" s="2">
        <f>+IF(AND(AC$7&gt;='02. Controlo'!$G$85,'04-Aux. Calculos'!AC$7&lt;='02. Controlo'!$P$85),HLOOKUP(AC$7,'02. Controlo'!$G$85:$P$106,$B25+2),0)</f>
        <v>0</v>
      </c>
      <c r="AD47" s="2">
        <f>+IF(AND(AD$7&gt;='02. Controlo'!$G$85,'04-Aux. Calculos'!AD$7&lt;='02. Controlo'!$P$85),HLOOKUP(AD$7,'02. Controlo'!$G$85:$P$106,$B25+2),0)</f>
        <v>0</v>
      </c>
      <c r="AE47" s="2">
        <f>+IF(AND(AE$7&gt;='02. Controlo'!$G$85,'04-Aux. Calculos'!AE$7&lt;='02. Controlo'!$P$85),HLOOKUP(AE$7,'02. Controlo'!$G$85:$P$106,$B25+2),0)</f>
        <v>0</v>
      </c>
      <c r="AF47" s="2">
        <f>+IF(AND(AF$7&gt;='02. Controlo'!$G$85,'04-Aux. Calculos'!AF$7&lt;='02. Controlo'!$P$85),HLOOKUP(AF$7,'02. Controlo'!$G$85:$P$106,$B25+2),0)</f>
        <v>0</v>
      </c>
      <c r="AG47" s="2">
        <f>+IF(AND(AG$7&gt;='02. Controlo'!$G$85,'04-Aux. Calculos'!AG$7&lt;='02. Controlo'!$P$85),HLOOKUP(AG$7,'02. Controlo'!$G$85:$P$106,$B25+2),0)</f>
        <v>0</v>
      </c>
    </row>
    <row r="48" spans="2:33" ht="15" customHeight="1" x14ac:dyDescent="0.25">
      <c r="B48" s="36">
        <v>4</v>
      </c>
      <c r="D48" s="2">
        <f>+IF(AND(D$7&gt;='02. Controlo'!$G$85,'04-Aux. Calculos'!D$7&lt;='02. Controlo'!$P$85),HLOOKUP(D$7,'02. Controlo'!$G$85:$P$106,$B26+2),0)</f>
        <v>0</v>
      </c>
      <c r="E48" s="2">
        <f>+IF(AND(E$7&gt;='02. Controlo'!$G$85,'04-Aux. Calculos'!E$7&lt;='02. Controlo'!$P$85),HLOOKUP(E$7,'02. Controlo'!$G$85:$P$106,$B26+2),0)</f>
        <v>0</v>
      </c>
      <c r="F48" s="2">
        <f>+IF(AND(F$7&gt;='02. Controlo'!$G$85,'04-Aux. Calculos'!F$7&lt;='02. Controlo'!$P$85),HLOOKUP(F$7,'02. Controlo'!$G$85:$P$106,$B26+2),0)</f>
        <v>0</v>
      </c>
      <c r="G48" s="2">
        <f>+IF(AND(G$7&gt;='02. Controlo'!$G$85,'04-Aux. Calculos'!G$7&lt;='02. Controlo'!$P$85),HLOOKUP(G$7,'02. Controlo'!$G$85:$P$106,$B26+2),0)</f>
        <v>0</v>
      </c>
      <c r="H48" s="2">
        <f>+IF(AND(H$7&gt;='02. Controlo'!$G$85,'04-Aux. Calculos'!H$7&lt;='02. Controlo'!$P$85),HLOOKUP(H$7,'02. Controlo'!$G$85:$P$106,$B26+2),0)</f>
        <v>0</v>
      </c>
      <c r="I48" s="2">
        <f>+IF(AND(I$7&gt;='02. Controlo'!$G$85,'04-Aux. Calculos'!I$7&lt;='02. Controlo'!$P$85),HLOOKUP(I$7,'02. Controlo'!$G$85:$P$106,$B26+2),0)</f>
        <v>0</v>
      </c>
      <c r="J48" s="2">
        <f>+IF(AND(J$7&gt;='02. Controlo'!$G$85,'04-Aux. Calculos'!J$7&lt;='02. Controlo'!$P$85),HLOOKUP(J$7,'02. Controlo'!$G$85:$P$106,$B26+2),0)</f>
        <v>1</v>
      </c>
      <c r="K48" s="2">
        <f>+IF(AND(K$7&gt;='02. Controlo'!$G$85,'04-Aux. Calculos'!K$7&lt;='02. Controlo'!$P$85),HLOOKUP(K$7,'02. Controlo'!$G$85:$P$106,$B26+2),0)</f>
        <v>0</v>
      </c>
      <c r="L48" s="2">
        <f>+IF(AND(L$7&gt;='02. Controlo'!$G$85,'04-Aux. Calculos'!L$7&lt;='02. Controlo'!$P$85),HLOOKUP(L$7,'02. Controlo'!$G$85:$P$106,$B26+2),0)</f>
        <v>0</v>
      </c>
      <c r="M48" s="2">
        <f>+IF(AND(M$7&gt;='02. Controlo'!$G$85,'04-Aux. Calculos'!M$7&lt;='02. Controlo'!$P$85),HLOOKUP(M$7,'02. Controlo'!$G$85:$P$106,$B26+2),0)</f>
        <v>0</v>
      </c>
      <c r="N48" s="2">
        <f>+IF(AND(N$7&gt;='02. Controlo'!$G$85,'04-Aux. Calculos'!N$7&lt;='02. Controlo'!$P$85),HLOOKUP(N$7,'02. Controlo'!$G$85:$P$106,$B26+2),0)</f>
        <v>0</v>
      </c>
      <c r="O48" s="2">
        <f>+IF(AND(O$7&gt;='02. Controlo'!$G$85,'04-Aux. Calculos'!O$7&lt;='02. Controlo'!$P$85),HLOOKUP(O$7,'02. Controlo'!$G$85:$P$106,$B26+2),0)</f>
        <v>0</v>
      </c>
      <c r="P48" s="2">
        <f>+IF(AND(P$7&gt;='02. Controlo'!$G$85,'04-Aux. Calculos'!P$7&lt;='02. Controlo'!$P$85),HLOOKUP(P$7,'02. Controlo'!$G$85:$P$106,$B26+2),0)</f>
        <v>0</v>
      </c>
      <c r="Q48" s="2">
        <f>+IF(AND(Q$7&gt;='02. Controlo'!$G$85,'04-Aux. Calculos'!Q$7&lt;='02. Controlo'!$P$85),HLOOKUP(Q$7,'02. Controlo'!$G$85:$P$106,$B26+2),0)</f>
        <v>0</v>
      </c>
      <c r="R48" s="2">
        <f>+IF(AND(R$7&gt;='02. Controlo'!$G$85,'04-Aux. Calculos'!R$7&lt;='02. Controlo'!$P$85),HLOOKUP(R$7,'02. Controlo'!$G$85:$P$106,$B26+2),0)</f>
        <v>0</v>
      </c>
      <c r="S48" s="2">
        <f>+IF(AND(S$7&gt;='02. Controlo'!$G$85,'04-Aux. Calculos'!S$7&lt;='02. Controlo'!$P$85),HLOOKUP(S$7,'02. Controlo'!$G$85:$P$106,$B26+2),0)</f>
        <v>0</v>
      </c>
      <c r="T48" s="2">
        <f>+IF(AND(T$7&gt;='02. Controlo'!$G$85,'04-Aux. Calculos'!T$7&lt;='02. Controlo'!$P$85),HLOOKUP(T$7,'02. Controlo'!$G$85:$P$106,$B26+2),0)</f>
        <v>0</v>
      </c>
      <c r="U48" s="2">
        <f>+IF(AND(U$7&gt;='02. Controlo'!$G$85,'04-Aux. Calculos'!U$7&lt;='02. Controlo'!$P$85),HLOOKUP(U$7,'02. Controlo'!$G$85:$P$106,$B26+2),0)</f>
        <v>0</v>
      </c>
      <c r="V48" s="2">
        <f>+IF(AND(V$7&gt;='02. Controlo'!$G$85,'04-Aux. Calculos'!V$7&lt;='02. Controlo'!$P$85),HLOOKUP(V$7,'02. Controlo'!$G$85:$P$106,$B26+2),0)</f>
        <v>0</v>
      </c>
      <c r="W48" s="2">
        <f>+IF(AND(W$7&gt;='02. Controlo'!$G$85,'04-Aux. Calculos'!W$7&lt;='02. Controlo'!$P$85),HLOOKUP(W$7,'02. Controlo'!$G$85:$P$106,$B26+2),0)</f>
        <v>0</v>
      </c>
      <c r="X48" s="2">
        <f>+IF(AND(X$7&gt;='02. Controlo'!$G$85,'04-Aux. Calculos'!X$7&lt;='02. Controlo'!$P$85),HLOOKUP(X$7,'02. Controlo'!$G$85:$P$106,$B26+2),0)</f>
        <v>0</v>
      </c>
      <c r="Y48" s="2">
        <f>+IF(AND(Y$7&gt;='02. Controlo'!$G$85,'04-Aux. Calculos'!Y$7&lt;='02. Controlo'!$P$85),HLOOKUP(Y$7,'02. Controlo'!$G$85:$P$106,$B26+2),0)</f>
        <v>0</v>
      </c>
      <c r="Z48" s="2">
        <f>+IF(AND(Z$7&gt;='02. Controlo'!$G$85,'04-Aux. Calculos'!Z$7&lt;='02. Controlo'!$P$85),HLOOKUP(Z$7,'02. Controlo'!$G$85:$P$106,$B26+2),0)</f>
        <v>0</v>
      </c>
      <c r="AA48" s="2">
        <f>+IF(AND(AA$7&gt;='02. Controlo'!$G$85,'04-Aux. Calculos'!AA$7&lt;='02. Controlo'!$P$85),HLOOKUP(AA$7,'02. Controlo'!$G$85:$P$106,$B26+2),0)</f>
        <v>0</v>
      </c>
      <c r="AB48" s="2">
        <f>+IF(AND(AB$7&gt;='02. Controlo'!$G$85,'04-Aux. Calculos'!AB$7&lt;='02. Controlo'!$P$85),HLOOKUP(AB$7,'02. Controlo'!$G$85:$P$106,$B26+2),0)</f>
        <v>0</v>
      </c>
      <c r="AC48" s="2">
        <f>+IF(AND(AC$7&gt;='02. Controlo'!$G$85,'04-Aux. Calculos'!AC$7&lt;='02. Controlo'!$P$85),HLOOKUP(AC$7,'02. Controlo'!$G$85:$P$106,$B26+2),0)</f>
        <v>0</v>
      </c>
      <c r="AD48" s="2">
        <f>+IF(AND(AD$7&gt;='02. Controlo'!$G$85,'04-Aux. Calculos'!AD$7&lt;='02. Controlo'!$P$85),HLOOKUP(AD$7,'02. Controlo'!$G$85:$P$106,$B26+2),0)</f>
        <v>0</v>
      </c>
      <c r="AE48" s="2">
        <f>+IF(AND(AE$7&gt;='02. Controlo'!$G$85,'04-Aux. Calculos'!AE$7&lt;='02. Controlo'!$P$85),HLOOKUP(AE$7,'02. Controlo'!$G$85:$P$106,$B26+2),0)</f>
        <v>0</v>
      </c>
      <c r="AF48" s="2">
        <f>+IF(AND(AF$7&gt;='02. Controlo'!$G$85,'04-Aux. Calculos'!AF$7&lt;='02. Controlo'!$P$85),HLOOKUP(AF$7,'02. Controlo'!$G$85:$P$106,$B26+2),0)</f>
        <v>0</v>
      </c>
      <c r="AG48" s="2">
        <f>+IF(AND(AG$7&gt;='02. Controlo'!$G$85,'04-Aux. Calculos'!AG$7&lt;='02. Controlo'!$P$85),HLOOKUP(AG$7,'02. Controlo'!$G$85:$P$106,$B26+2),0)</f>
        <v>0</v>
      </c>
    </row>
    <row r="49" spans="2:33" ht="15" customHeight="1" x14ac:dyDescent="0.25">
      <c r="B49" s="36">
        <v>5</v>
      </c>
      <c r="D49" s="2">
        <f>+IF(AND(D$7&gt;='02. Controlo'!$G$85,'04-Aux. Calculos'!D$7&lt;='02. Controlo'!$P$85),HLOOKUP(D$7,'02. Controlo'!$G$85:$P$106,$B27+2),0)</f>
        <v>0</v>
      </c>
      <c r="E49" s="2">
        <f>+IF(AND(E$7&gt;='02. Controlo'!$G$85,'04-Aux. Calculos'!E$7&lt;='02. Controlo'!$P$85),HLOOKUP(E$7,'02. Controlo'!$G$85:$P$106,$B27+2),0)</f>
        <v>0</v>
      </c>
      <c r="F49" s="2">
        <f>+IF(AND(F$7&gt;='02. Controlo'!$G$85,'04-Aux. Calculos'!F$7&lt;='02. Controlo'!$P$85),HLOOKUP(F$7,'02. Controlo'!$G$85:$P$106,$B27+2),0)</f>
        <v>0</v>
      </c>
      <c r="G49" s="2">
        <f>+IF(AND(G$7&gt;='02. Controlo'!$G$85,'04-Aux. Calculos'!G$7&lt;='02. Controlo'!$P$85),HLOOKUP(G$7,'02. Controlo'!$G$85:$P$106,$B27+2),0)</f>
        <v>0</v>
      </c>
      <c r="H49" s="2">
        <f>+IF(AND(H$7&gt;='02. Controlo'!$G$85,'04-Aux. Calculos'!H$7&lt;='02. Controlo'!$P$85),HLOOKUP(H$7,'02. Controlo'!$G$85:$P$106,$B27+2),0)</f>
        <v>0</v>
      </c>
      <c r="I49" s="2">
        <f>+IF(AND(I$7&gt;='02. Controlo'!$G$85,'04-Aux. Calculos'!I$7&lt;='02. Controlo'!$P$85),HLOOKUP(I$7,'02. Controlo'!$G$85:$P$106,$B27+2),0)</f>
        <v>0</v>
      </c>
      <c r="J49" s="2">
        <f>+IF(AND(J$7&gt;='02. Controlo'!$G$85,'04-Aux. Calculos'!J$7&lt;='02. Controlo'!$P$85),HLOOKUP(J$7,'02. Controlo'!$G$85:$P$106,$B27+2),0)</f>
        <v>0</v>
      </c>
      <c r="K49" s="2">
        <f>+IF(AND(K$7&gt;='02. Controlo'!$G$85,'04-Aux. Calculos'!K$7&lt;='02. Controlo'!$P$85),HLOOKUP(K$7,'02. Controlo'!$G$85:$P$106,$B27+2),0)</f>
        <v>0</v>
      </c>
      <c r="L49" s="2">
        <f>+IF(AND(L$7&gt;='02. Controlo'!$G$85,'04-Aux. Calculos'!L$7&lt;='02. Controlo'!$P$85),HLOOKUP(L$7,'02. Controlo'!$G$85:$P$106,$B27+2),0)</f>
        <v>0</v>
      </c>
      <c r="M49" s="2">
        <f>+IF(AND(M$7&gt;='02. Controlo'!$G$85,'04-Aux. Calculos'!M$7&lt;='02. Controlo'!$P$85),HLOOKUP(M$7,'02. Controlo'!$G$85:$P$106,$B27+2),0)</f>
        <v>1</v>
      </c>
      <c r="N49" s="2">
        <f>+IF(AND(N$7&gt;='02. Controlo'!$G$85,'04-Aux. Calculos'!N$7&lt;='02. Controlo'!$P$85),HLOOKUP(N$7,'02. Controlo'!$G$85:$P$106,$B27+2),0)</f>
        <v>0</v>
      </c>
      <c r="O49" s="2">
        <f>+IF(AND(O$7&gt;='02. Controlo'!$G$85,'04-Aux. Calculos'!O$7&lt;='02. Controlo'!$P$85),HLOOKUP(O$7,'02. Controlo'!$G$85:$P$106,$B27+2),0)</f>
        <v>0</v>
      </c>
      <c r="P49" s="2">
        <f>+IF(AND(P$7&gt;='02. Controlo'!$G$85,'04-Aux. Calculos'!P$7&lt;='02. Controlo'!$P$85),HLOOKUP(P$7,'02. Controlo'!$G$85:$P$106,$B27+2),0)</f>
        <v>0</v>
      </c>
      <c r="Q49" s="2">
        <f>+IF(AND(Q$7&gt;='02. Controlo'!$G$85,'04-Aux. Calculos'!Q$7&lt;='02. Controlo'!$P$85),HLOOKUP(Q$7,'02. Controlo'!$G$85:$P$106,$B27+2),0)</f>
        <v>0</v>
      </c>
      <c r="R49" s="2">
        <f>+IF(AND(R$7&gt;='02. Controlo'!$G$85,'04-Aux. Calculos'!R$7&lt;='02. Controlo'!$P$85),HLOOKUP(R$7,'02. Controlo'!$G$85:$P$106,$B27+2),0)</f>
        <v>0</v>
      </c>
      <c r="S49" s="2">
        <f>+IF(AND(S$7&gt;='02. Controlo'!$G$85,'04-Aux. Calculos'!S$7&lt;='02. Controlo'!$P$85),HLOOKUP(S$7,'02. Controlo'!$G$85:$P$106,$B27+2),0)</f>
        <v>0</v>
      </c>
      <c r="T49" s="2">
        <f>+IF(AND(T$7&gt;='02. Controlo'!$G$85,'04-Aux. Calculos'!T$7&lt;='02. Controlo'!$P$85),HLOOKUP(T$7,'02. Controlo'!$G$85:$P$106,$B27+2),0)</f>
        <v>0</v>
      </c>
      <c r="U49" s="2">
        <f>+IF(AND(U$7&gt;='02. Controlo'!$G$85,'04-Aux. Calculos'!U$7&lt;='02. Controlo'!$P$85),HLOOKUP(U$7,'02. Controlo'!$G$85:$P$106,$B27+2),0)</f>
        <v>0</v>
      </c>
      <c r="V49" s="2">
        <f>+IF(AND(V$7&gt;='02. Controlo'!$G$85,'04-Aux. Calculos'!V$7&lt;='02. Controlo'!$P$85),HLOOKUP(V$7,'02. Controlo'!$G$85:$P$106,$B27+2),0)</f>
        <v>0</v>
      </c>
      <c r="W49" s="2">
        <f>+IF(AND(W$7&gt;='02. Controlo'!$G$85,'04-Aux. Calculos'!W$7&lt;='02. Controlo'!$P$85),HLOOKUP(W$7,'02. Controlo'!$G$85:$P$106,$B27+2),0)</f>
        <v>0</v>
      </c>
      <c r="X49" s="2">
        <f>+IF(AND(X$7&gt;='02. Controlo'!$G$85,'04-Aux. Calculos'!X$7&lt;='02. Controlo'!$P$85),HLOOKUP(X$7,'02. Controlo'!$G$85:$P$106,$B27+2),0)</f>
        <v>0</v>
      </c>
      <c r="Y49" s="2">
        <f>+IF(AND(Y$7&gt;='02. Controlo'!$G$85,'04-Aux. Calculos'!Y$7&lt;='02. Controlo'!$P$85),HLOOKUP(Y$7,'02. Controlo'!$G$85:$P$106,$B27+2),0)</f>
        <v>0</v>
      </c>
      <c r="Z49" s="2">
        <f>+IF(AND(Z$7&gt;='02. Controlo'!$G$85,'04-Aux. Calculos'!Z$7&lt;='02. Controlo'!$P$85),HLOOKUP(Z$7,'02. Controlo'!$G$85:$P$106,$B27+2),0)</f>
        <v>0</v>
      </c>
      <c r="AA49" s="2">
        <f>+IF(AND(AA$7&gt;='02. Controlo'!$G$85,'04-Aux. Calculos'!AA$7&lt;='02. Controlo'!$P$85),HLOOKUP(AA$7,'02. Controlo'!$G$85:$P$106,$B27+2),0)</f>
        <v>0</v>
      </c>
      <c r="AB49" s="2">
        <f>+IF(AND(AB$7&gt;='02. Controlo'!$G$85,'04-Aux. Calculos'!AB$7&lt;='02. Controlo'!$P$85),HLOOKUP(AB$7,'02. Controlo'!$G$85:$P$106,$B27+2),0)</f>
        <v>0</v>
      </c>
      <c r="AC49" s="2">
        <f>+IF(AND(AC$7&gt;='02. Controlo'!$G$85,'04-Aux. Calculos'!AC$7&lt;='02. Controlo'!$P$85),HLOOKUP(AC$7,'02. Controlo'!$G$85:$P$106,$B27+2),0)</f>
        <v>0</v>
      </c>
      <c r="AD49" s="2">
        <f>+IF(AND(AD$7&gt;='02. Controlo'!$G$85,'04-Aux. Calculos'!AD$7&lt;='02. Controlo'!$P$85),HLOOKUP(AD$7,'02. Controlo'!$G$85:$P$106,$B27+2),0)</f>
        <v>0</v>
      </c>
      <c r="AE49" s="2">
        <f>+IF(AND(AE$7&gt;='02. Controlo'!$G$85,'04-Aux. Calculos'!AE$7&lt;='02. Controlo'!$P$85),HLOOKUP(AE$7,'02. Controlo'!$G$85:$P$106,$B27+2),0)</f>
        <v>0</v>
      </c>
      <c r="AF49" s="2">
        <f>+IF(AND(AF$7&gt;='02. Controlo'!$G$85,'04-Aux. Calculos'!AF$7&lt;='02. Controlo'!$P$85),HLOOKUP(AF$7,'02. Controlo'!$G$85:$P$106,$B27+2),0)</f>
        <v>0</v>
      </c>
      <c r="AG49" s="2">
        <f>+IF(AND(AG$7&gt;='02. Controlo'!$G$85,'04-Aux. Calculos'!AG$7&lt;='02. Controlo'!$P$85),HLOOKUP(AG$7,'02. Controlo'!$G$85:$P$106,$B27+2),0)</f>
        <v>0</v>
      </c>
    </row>
    <row r="50" spans="2:33" ht="15" customHeight="1" x14ac:dyDescent="0.25">
      <c r="B50" s="36">
        <v>6</v>
      </c>
      <c r="D50" s="2">
        <f>+IF(AND(D$7&gt;='02. Controlo'!$G$85,'04-Aux. Calculos'!D$7&lt;='02. Controlo'!$P$85),HLOOKUP(D$7,'02. Controlo'!$G$85:$P$106,$B28+2),0)</f>
        <v>0</v>
      </c>
      <c r="E50" s="2">
        <f>+IF(AND(E$7&gt;='02. Controlo'!$G$85,'04-Aux. Calculos'!E$7&lt;='02. Controlo'!$P$85),HLOOKUP(E$7,'02. Controlo'!$G$85:$P$106,$B28+2),0)</f>
        <v>0</v>
      </c>
      <c r="F50" s="2">
        <f>+IF(AND(F$7&gt;='02. Controlo'!$G$85,'04-Aux. Calculos'!F$7&lt;='02. Controlo'!$P$85),HLOOKUP(F$7,'02. Controlo'!$G$85:$P$106,$B28+2),0)</f>
        <v>0</v>
      </c>
      <c r="G50" s="2">
        <f>+IF(AND(G$7&gt;='02. Controlo'!$G$85,'04-Aux. Calculos'!G$7&lt;='02. Controlo'!$P$85),HLOOKUP(G$7,'02. Controlo'!$G$85:$P$106,$B28+2),0)</f>
        <v>0</v>
      </c>
      <c r="H50" s="2">
        <f>+IF(AND(H$7&gt;='02. Controlo'!$G$85,'04-Aux. Calculos'!H$7&lt;='02. Controlo'!$P$85),HLOOKUP(H$7,'02. Controlo'!$G$85:$P$106,$B28+2),0)</f>
        <v>0</v>
      </c>
      <c r="I50" s="2">
        <f>+IF(AND(I$7&gt;='02. Controlo'!$G$85,'04-Aux. Calculos'!I$7&lt;='02. Controlo'!$P$85),HLOOKUP(I$7,'02. Controlo'!$G$85:$P$106,$B28+2),0)</f>
        <v>0</v>
      </c>
      <c r="J50" s="2">
        <f>+IF(AND(J$7&gt;='02. Controlo'!$G$85,'04-Aux. Calculos'!J$7&lt;='02. Controlo'!$P$85),HLOOKUP(J$7,'02. Controlo'!$G$85:$P$106,$B28+2),0)</f>
        <v>0</v>
      </c>
      <c r="K50" s="2">
        <f>+IF(AND(K$7&gt;='02. Controlo'!$G$85,'04-Aux. Calculos'!K$7&lt;='02. Controlo'!$P$85),HLOOKUP(K$7,'02. Controlo'!$G$85:$P$106,$B28+2),0)</f>
        <v>0</v>
      </c>
      <c r="L50" s="2">
        <f>+IF(AND(L$7&gt;='02. Controlo'!$G$85,'04-Aux. Calculos'!L$7&lt;='02. Controlo'!$P$85),HLOOKUP(L$7,'02. Controlo'!$G$85:$P$106,$B28+2),0)</f>
        <v>1</v>
      </c>
      <c r="M50" s="2">
        <f>+IF(AND(M$7&gt;='02. Controlo'!$G$85,'04-Aux. Calculos'!M$7&lt;='02. Controlo'!$P$85),HLOOKUP(M$7,'02. Controlo'!$G$85:$P$106,$B28+2),0)</f>
        <v>0</v>
      </c>
      <c r="N50" s="2">
        <f>+IF(AND(N$7&gt;='02. Controlo'!$G$85,'04-Aux. Calculos'!N$7&lt;='02. Controlo'!$P$85),HLOOKUP(N$7,'02. Controlo'!$G$85:$P$106,$B28+2),0)</f>
        <v>0</v>
      </c>
      <c r="O50" s="2">
        <f>+IF(AND(O$7&gt;='02. Controlo'!$G$85,'04-Aux. Calculos'!O$7&lt;='02. Controlo'!$P$85),HLOOKUP(O$7,'02. Controlo'!$G$85:$P$106,$B28+2),0)</f>
        <v>0</v>
      </c>
      <c r="P50" s="2">
        <f>+IF(AND(P$7&gt;='02. Controlo'!$G$85,'04-Aux. Calculos'!P$7&lt;='02. Controlo'!$P$85),HLOOKUP(P$7,'02. Controlo'!$G$85:$P$106,$B28+2),0)</f>
        <v>0</v>
      </c>
      <c r="Q50" s="2">
        <f>+IF(AND(Q$7&gt;='02. Controlo'!$G$85,'04-Aux. Calculos'!Q$7&lt;='02. Controlo'!$P$85),HLOOKUP(Q$7,'02. Controlo'!$G$85:$P$106,$B28+2),0)</f>
        <v>0</v>
      </c>
      <c r="R50" s="2">
        <f>+IF(AND(R$7&gt;='02. Controlo'!$G$85,'04-Aux. Calculos'!R$7&lt;='02. Controlo'!$P$85),HLOOKUP(R$7,'02. Controlo'!$G$85:$P$106,$B28+2),0)</f>
        <v>0</v>
      </c>
      <c r="S50" s="2">
        <f>+IF(AND(S$7&gt;='02. Controlo'!$G$85,'04-Aux. Calculos'!S$7&lt;='02. Controlo'!$P$85),HLOOKUP(S$7,'02. Controlo'!$G$85:$P$106,$B28+2),0)</f>
        <v>0</v>
      </c>
      <c r="T50" s="2">
        <f>+IF(AND(T$7&gt;='02. Controlo'!$G$85,'04-Aux. Calculos'!T$7&lt;='02. Controlo'!$P$85),HLOOKUP(T$7,'02. Controlo'!$G$85:$P$106,$B28+2),0)</f>
        <v>0</v>
      </c>
      <c r="U50" s="2">
        <f>+IF(AND(U$7&gt;='02. Controlo'!$G$85,'04-Aux. Calculos'!U$7&lt;='02. Controlo'!$P$85),HLOOKUP(U$7,'02. Controlo'!$G$85:$P$106,$B28+2),0)</f>
        <v>0</v>
      </c>
      <c r="V50" s="2">
        <f>+IF(AND(V$7&gt;='02. Controlo'!$G$85,'04-Aux. Calculos'!V$7&lt;='02. Controlo'!$P$85),HLOOKUP(V$7,'02. Controlo'!$G$85:$P$106,$B28+2),0)</f>
        <v>0</v>
      </c>
      <c r="W50" s="2">
        <f>+IF(AND(W$7&gt;='02. Controlo'!$G$85,'04-Aux. Calculos'!W$7&lt;='02. Controlo'!$P$85),HLOOKUP(W$7,'02. Controlo'!$G$85:$P$106,$B28+2),0)</f>
        <v>0</v>
      </c>
      <c r="X50" s="2">
        <f>+IF(AND(X$7&gt;='02. Controlo'!$G$85,'04-Aux. Calculos'!X$7&lt;='02. Controlo'!$P$85),HLOOKUP(X$7,'02. Controlo'!$G$85:$P$106,$B28+2),0)</f>
        <v>0</v>
      </c>
      <c r="Y50" s="2">
        <f>+IF(AND(Y$7&gt;='02. Controlo'!$G$85,'04-Aux. Calculos'!Y$7&lt;='02. Controlo'!$P$85),HLOOKUP(Y$7,'02. Controlo'!$G$85:$P$106,$B28+2),0)</f>
        <v>0</v>
      </c>
      <c r="Z50" s="2">
        <f>+IF(AND(Z$7&gt;='02. Controlo'!$G$85,'04-Aux. Calculos'!Z$7&lt;='02. Controlo'!$P$85),HLOOKUP(Z$7,'02. Controlo'!$G$85:$P$106,$B28+2),0)</f>
        <v>0</v>
      </c>
      <c r="AA50" s="2">
        <f>+IF(AND(AA$7&gt;='02. Controlo'!$G$85,'04-Aux. Calculos'!AA$7&lt;='02. Controlo'!$P$85),HLOOKUP(AA$7,'02. Controlo'!$G$85:$P$106,$B28+2),0)</f>
        <v>0</v>
      </c>
      <c r="AB50" s="2">
        <f>+IF(AND(AB$7&gt;='02. Controlo'!$G$85,'04-Aux. Calculos'!AB$7&lt;='02. Controlo'!$P$85),HLOOKUP(AB$7,'02. Controlo'!$G$85:$P$106,$B28+2),0)</f>
        <v>0</v>
      </c>
      <c r="AC50" s="2">
        <f>+IF(AND(AC$7&gt;='02. Controlo'!$G$85,'04-Aux. Calculos'!AC$7&lt;='02. Controlo'!$P$85),HLOOKUP(AC$7,'02. Controlo'!$G$85:$P$106,$B28+2),0)</f>
        <v>0</v>
      </c>
      <c r="AD50" s="2">
        <f>+IF(AND(AD$7&gt;='02. Controlo'!$G$85,'04-Aux. Calculos'!AD$7&lt;='02. Controlo'!$P$85),HLOOKUP(AD$7,'02. Controlo'!$G$85:$P$106,$B28+2),0)</f>
        <v>0</v>
      </c>
      <c r="AE50" s="2">
        <f>+IF(AND(AE$7&gt;='02. Controlo'!$G$85,'04-Aux. Calculos'!AE$7&lt;='02. Controlo'!$P$85),HLOOKUP(AE$7,'02. Controlo'!$G$85:$P$106,$B28+2),0)</f>
        <v>0</v>
      </c>
      <c r="AF50" s="2">
        <f>+IF(AND(AF$7&gt;='02. Controlo'!$G$85,'04-Aux. Calculos'!AF$7&lt;='02. Controlo'!$P$85),HLOOKUP(AF$7,'02. Controlo'!$G$85:$P$106,$B28+2),0)</f>
        <v>0</v>
      </c>
      <c r="AG50" s="2">
        <f>+IF(AND(AG$7&gt;='02. Controlo'!$G$85,'04-Aux. Calculos'!AG$7&lt;='02. Controlo'!$P$85),HLOOKUP(AG$7,'02. Controlo'!$G$85:$P$106,$B28+2),0)</f>
        <v>0</v>
      </c>
    </row>
    <row r="51" spans="2:33" ht="15" customHeight="1" x14ac:dyDescent="0.25">
      <c r="B51" s="36">
        <v>7</v>
      </c>
      <c r="D51" s="2">
        <f>+IF(AND(D$7&gt;='02. Controlo'!$G$85,'04-Aux. Calculos'!D$7&lt;='02. Controlo'!$P$85),HLOOKUP(D$7,'02. Controlo'!$G$85:$P$106,$B29+2),0)</f>
        <v>0</v>
      </c>
      <c r="E51" s="2">
        <f>+IF(AND(E$7&gt;='02. Controlo'!$G$85,'04-Aux. Calculos'!E$7&lt;='02. Controlo'!$P$85),HLOOKUP(E$7,'02. Controlo'!$G$85:$P$106,$B29+2),0)</f>
        <v>0</v>
      </c>
      <c r="F51" s="2">
        <f>+IF(AND(F$7&gt;='02. Controlo'!$G$85,'04-Aux. Calculos'!F$7&lt;='02. Controlo'!$P$85),HLOOKUP(F$7,'02. Controlo'!$G$85:$P$106,$B29+2),0)</f>
        <v>0</v>
      </c>
      <c r="G51" s="2">
        <f>+IF(AND(G$7&gt;='02. Controlo'!$G$85,'04-Aux. Calculos'!G$7&lt;='02. Controlo'!$P$85),HLOOKUP(G$7,'02. Controlo'!$G$85:$P$106,$B29+2),0)</f>
        <v>0</v>
      </c>
      <c r="H51" s="2">
        <f>+IF(AND(H$7&gt;='02. Controlo'!$G$85,'04-Aux. Calculos'!H$7&lt;='02. Controlo'!$P$85),HLOOKUP(H$7,'02. Controlo'!$G$85:$P$106,$B29+2),0)</f>
        <v>0</v>
      </c>
      <c r="I51" s="2">
        <f>+IF(AND(I$7&gt;='02. Controlo'!$G$85,'04-Aux. Calculos'!I$7&lt;='02. Controlo'!$P$85),HLOOKUP(I$7,'02. Controlo'!$G$85:$P$106,$B29+2),0)</f>
        <v>0</v>
      </c>
      <c r="J51" s="2">
        <f>+IF(AND(J$7&gt;='02. Controlo'!$G$85,'04-Aux. Calculos'!J$7&lt;='02. Controlo'!$P$85),HLOOKUP(J$7,'02. Controlo'!$G$85:$P$106,$B29+2),0)</f>
        <v>0</v>
      </c>
      <c r="K51" s="2">
        <f>+IF(AND(K$7&gt;='02. Controlo'!$G$85,'04-Aux. Calculos'!K$7&lt;='02. Controlo'!$P$85),HLOOKUP(K$7,'02. Controlo'!$G$85:$P$106,$B29+2),0)</f>
        <v>1</v>
      </c>
      <c r="L51" s="2">
        <f>+IF(AND(L$7&gt;='02. Controlo'!$G$85,'04-Aux. Calculos'!L$7&lt;='02. Controlo'!$P$85),HLOOKUP(L$7,'02. Controlo'!$G$85:$P$106,$B29+2),0)</f>
        <v>0</v>
      </c>
      <c r="M51" s="2">
        <f>+IF(AND(M$7&gt;='02. Controlo'!$G$85,'04-Aux. Calculos'!M$7&lt;='02. Controlo'!$P$85),HLOOKUP(M$7,'02. Controlo'!$G$85:$P$106,$B29+2),0)</f>
        <v>0</v>
      </c>
      <c r="N51" s="2">
        <f>+IF(AND(N$7&gt;='02. Controlo'!$G$85,'04-Aux. Calculos'!N$7&lt;='02. Controlo'!$P$85),HLOOKUP(N$7,'02. Controlo'!$G$85:$P$106,$B29+2),0)</f>
        <v>0</v>
      </c>
      <c r="O51" s="2">
        <f>+IF(AND(O$7&gt;='02. Controlo'!$G$85,'04-Aux. Calculos'!O$7&lt;='02. Controlo'!$P$85),HLOOKUP(O$7,'02. Controlo'!$G$85:$P$106,$B29+2),0)</f>
        <v>0</v>
      </c>
      <c r="P51" s="2">
        <f>+IF(AND(P$7&gt;='02. Controlo'!$G$85,'04-Aux. Calculos'!P$7&lt;='02. Controlo'!$P$85),HLOOKUP(P$7,'02. Controlo'!$G$85:$P$106,$B29+2),0)</f>
        <v>0</v>
      </c>
      <c r="Q51" s="2">
        <f>+IF(AND(Q$7&gt;='02. Controlo'!$G$85,'04-Aux. Calculos'!Q$7&lt;='02. Controlo'!$P$85),HLOOKUP(Q$7,'02. Controlo'!$G$85:$P$106,$B29+2),0)</f>
        <v>0</v>
      </c>
      <c r="R51" s="2">
        <f>+IF(AND(R$7&gt;='02. Controlo'!$G$85,'04-Aux. Calculos'!R$7&lt;='02. Controlo'!$P$85),HLOOKUP(R$7,'02. Controlo'!$G$85:$P$106,$B29+2),0)</f>
        <v>0</v>
      </c>
      <c r="S51" s="2">
        <f>+IF(AND(S$7&gt;='02. Controlo'!$G$85,'04-Aux. Calculos'!S$7&lt;='02. Controlo'!$P$85),HLOOKUP(S$7,'02. Controlo'!$G$85:$P$106,$B29+2),0)</f>
        <v>0</v>
      </c>
      <c r="T51" s="2">
        <f>+IF(AND(T$7&gt;='02. Controlo'!$G$85,'04-Aux. Calculos'!T$7&lt;='02. Controlo'!$P$85),HLOOKUP(T$7,'02. Controlo'!$G$85:$P$106,$B29+2),0)</f>
        <v>0</v>
      </c>
      <c r="U51" s="2">
        <f>+IF(AND(U$7&gt;='02. Controlo'!$G$85,'04-Aux. Calculos'!U$7&lt;='02. Controlo'!$P$85),HLOOKUP(U$7,'02. Controlo'!$G$85:$P$106,$B29+2),0)</f>
        <v>0</v>
      </c>
      <c r="V51" s="2">
        <f>+IF(AND(V$7&gt;='02. Controlo'!$G$85,'04-Aux. Calculos'!V$7&lt;='02. Controlo'!$P$85),HLOOKUP(V$7,'02. Controlo'!$G$85:$P$106,$B29+2),0)</f>
        <v>0</v>
      </c>
      <c r="W51" s="2">
        <f>+IF(AND(W$7&gt;='02. Controlo'!$G$85,'04-Aux. Calculos'!W$7&lt;='02. Controlo'!$P$85),HLOOKUP(W$7,'02. Controlo'!$G$85:$P$106,$B29+2),0)</f>
        <v>0</v>
      </c>
      <c r="X51" s="2">
        <f>+IF(AND(X$7&gt;='02. Controlo'!$G$85,'04-Aux. Calculos'!X$7&lt;='02. Controlo'!$P$85),HLOOKUP(X$7,'02. Controlo'!$G$85:$P$106,$B29+2),0)</f>
        <v>0</v>
      </c>
      <c r="Y51" s="2">
        <f>+IF(AND(Y$7&gt;='02. Controlo'!$G$85,'04-Aux. Calculos'!Y$7&lt;='02. Controlo'!$P$85),HLOOKUP(Y$7,'02. Controlo'!$G$85:$P$106,$B29+2),0)</f>
        <v>0</v>
      </c>
      <c r="Z51" s="2">
        <f>+IF(AND(Z$7&gt;='02. Controlo'!$G$85,'04-Aux. Calculos'!Z$7&lt;='02. Controlo'!$P$85),HLOOKUP(Z$7,'02. Controlo'!$G$85:$P$106,$B29+2),0)</f>
        <v>0</v>
      </c>
      <c r="AA51" s="2">
        <f>+IF(AND(AA$7&gt;='02. Controlo'!$G$85,'04-Aux. Calculos'!AA$7&lt;='02. Controlo'!$P$85),HLOOKUP(AA$7,'02. Controlo'!$G$85:$P$106,$B29+2),0)</f>
        <v>0</v>
      </c>
      <c r="AB51" s="2">
        <f>+IF(AND(AB$7&gt;='02. Controlo'!$G$85,'04-Aux. Calculos'!AB$7&lt;='02. Controlo'!$P$85),HLOOKUP(AB$7,'02. Controlo'!$G$85:$P$106,$B29+2),0)</f>
        <v>0</v>
      </c>
      <c r="AC51" s="2">
        <f>+IF(AND(AC$7&gt;='02. Controlo'!$G$85,'04-Aux. Calculos'!AC$7&lt;='02. Controlo'!$P$85),HLOOKUP(AC$7,'02. Controlo'!$G$85:$P$106,$B29+2),0)</f>
        <v>0</v>
      </c>
      <c r="AD51" s="2">
        <f>+IF(AND(AD$7&gt;='02. Controlo'!$G$85,'04-Aux. Calculos'!AD$7&lt;='02. Controlo'!$P$85),HLOOKUP(AD$7,'02. Controlo'!$G$85:$P$106,$B29+2),0)</f>
        <v>0</v>
      </c>
      <c r="AE51" s="2">
        <f>+IF(AND(AE$7&gt;='02. Controlo'!$G$85,'04-Aux. Calculos'!AE$7&lt;='02. Controlo'!$P$85),HLOOKUP(AE$7,'02. Controlo'!$G$85:$P$106,$B29+2),0)</f>
        <v>0</v>
      </c>
      <c r="AF51" s="2">
        <f>+IF(AND(AF$7&gt;='02. Controlo'!$G$85,'04-Aux. Calculos'!AF$7&lt;='02. Controlo'!$P$85),HLOOKUP(AF$7,'02. Controlo'!$G$85:$P$106,$B29+2),0)</f>
        <v>0</v>
      </c>
      <c r="AG51" s="2">
        <f>+IF(AND(AG$7&gt;='02. Controlo'!$G$85,'04-Aux. Calculos'!AG$7&lt;='02. Controlo'!$P$85),HLOOKUP(AG$7,'02. Controlo'!$G$85:$P$106,$B29+2),0)</f>
        <v>0</v>
      </c>
    </row>
    <row r="52" spans="2:33" ht="15" customHeight="1" x14ac:dyDescent="0.25">
      <c r="B52" s="36">
        <v>8</v>
      </c>
      <c r="D52" s="2">
        <f>+IF(AND(D$7&gt;='02. Controlo'!$G$85,'04-Aux. Calculos'!D$7&lt;='02. Controlo'!$P$85),HLOOKUP(D$7,'02. Controlo'!$G$85:$P$106,$B30+2),0)</f>
        <v>0</v>
      </c>
      <c r="E52" s="2">
        <f>+IF(AND(E$7&gt;='02. Controlo'!$G$85,'04-Aux. Calculos'!E$7&lt;='02. Controlo'!$P$85),HLOOKUP(E$7,'02. Controlo'!$G$85:$P$106,$B30+2),0)</f>
        <v>0</v>
      </c>
      <c r="F52" s="2">
        <f>+IF(AND(F$7&gt;='02. Controlo'!$G$85,'04-Aux. Calculos'!F$7&lt;='02. Controlo'!$P$85),HLOOKUP(F$7,'02. Controlo'!$G$85:$P$106,$B30+2),0)</f>
        <v>0</v>
      </c>
      <c r="G52" s="2">
        <f>+IF(AND(G$7&gt;='02. Controlo'!$G$85,'04-Aux. Calculos'!G$7&lt;='02. Controlo'!$P$85),HLOOKUP(G$7,'02. Controlo'!$G$85:$P$106,$B30+2),0)</f>
        <v>0</v>
      </c>
      <c r="H52" s="2">
        <f>+IF(AND(H$7&gt;='02. Controlo'!$G$85,'04-Aux. Calculos'!H$7&lt;='02. Controlo'!$P$85),HLOOKUP(H$7,'02. Controlo'!$G$85:$P$106,$B30+2),0)</f>
        <v>0</v>
      </c>
      <c r="I52" s="2">
        <f>+IF(AND(I$7&gt;='02. Controlo'!$G$85,'04-Aux. Calculos'!I$7&lt;='02. Controlo'!$P$85),HLOOKUP(I$7,'02. Controlo'!$G$85:$P$106,$B30+2),0)</f>
        <v>0</v>
      </c>
      <c r="J52" s="2">
        <f>+IF(AND(J$7&gt;='02. Controlo'!$G$85,'04-Aux. Calculos'!J$7&lt;='02. Controlo'!$P$85),HLOOKUP(J$7,'02. Controlo'!$G$85:$P$106,$B30+2),0)</f>
        <v>1</v>
      </c>
      <c r="K52" s="2">
        <f>+IF(AND(K$7&gt;='02. Controlo'!$G$85,'04-Aux. Calculos'!K$7&lt;='02. Controlo'!$P$85),HLOOKUP(K$7,'02. Controlo'!$G$85:$P$106,$B30+2),0)</f>
        <v>0</v>
      </c>
      <c r="L52" s="2">
        <f>+IF(AND(L$7&gt;='02. Controlo'!$G$85,'04-Aux. Calculos'!L$7&lt;='02. Controlo'!$P$85),HLOOKUP(L$7,'02. Controlo'!$G$85:$P$106,$B30+2),0)</f>
        <v>0</v>
      </c>
      <c r="M52" s="2">
        <f>+IF(AND(M$7&gt;='02. Controlo'!$G$85,'04-Aux. Calculos'!M$7&lt;='02. Controlo'!$P$85),HLOOKUP(M$7,'02. Controlo'!$G$85:$P$106,$B30+2),0)</f>
        <v>0</v>
      </c>
      <c r="N52" s="2">
        <f>+IF(AND(N$7&gt;='02. Controlo'!$G$85,'04-Aux. Calculos'!N$7&lt;='02. Controlo'!$P$85),HLOOKUP(N$7,'02. Controlo'!$G$85:$P$106,$B30+2),0)</f>
        <v>0</v>
      </c>
      <c r="O52" s="2">
        <f>+IF(AND(O$7&gt;='02. Controlo'!$G$85,'04-Aux. Calculos'!O$7&lt;='02. Controlo'!$P$85),HLOOKUP(O$7,'02. Controlo'!$G$85:$P$106,$B30+2),0)</f>
        <v>0</v>
      </c>
      <c r="P52" s="2">
        <f>+IF(AND(P$7&gt;='02. Controlo'!$G$85,'04-Aux. Calculos'!P$7&lt;='02. Controlo'!$P$85),HLOOKUP(P$7,'02. Controlo'!$G$85:$P$106,$B30+2),0)</f>
        <v>0</v>
      </c>
      <c r="Q52" s="2">
        <f>+IF(AND(Q$7&gt;='02. Controlo'!$G$85,'04-Aux. Calculos'!Q$7&lt;='02. Controlo'!$P$85),HLOOKUP(Q$7,'02. Controlo'!$G$85:$P$106,$B30+2),0)</f>
        <v>0</v>
      </c>
      <c r="R52" s="2">
        <f>+IF(AND(R$7&gt;='02. Controlo'!$G$85,'04-Aux. Calculos'!R$7&lt;='02. Controlo'!$P$85),HLOOKUP(R$7,'02. Controlo'!$G$85:$P$106,$B30+2),0)</f>
        <v>0</v>
      </c>
      <c r="S52" s="2">
        <f>+IF(AND(S$7&gt;='02. Controlo'!$G$85,'04-Aux. Calculos'!S$7&lt;='02. Controlo'!$P$85),HLOOKUP(S$7,'02. Controlo'!$G$85:$P$106,$B30+2),0)</f>
        <v>0</v>
      </c>
      <c r="T52" s="2">
        <f>+IF(AND(T$7&gt;='02. Controlo'!$G$85,'04-Aux. Calculos'!T$7&lt;='02. Controlo'!$P$85),HLOOKUP(T$7,'02. Controlo'!$G$85:$P$106,$B30+2),0)</f>
        <v>0</v>
      </c>
      <c r="U52" s="2">
        <f>+IF(AND(U$7&gt;='02. Controlo'!$G$85,'04-Aux. Calculos'!U$7&lt;='02. Controlo'!$P$85),HLOOKUP(U$7,'02. Controlo'!$G$85:$P$106,$B30+2),0)</f>
        <v>0</v>
      </c>
      <c r="V52" s="2">
        <f>+IF(AND(V$7&gt;='02. Controlo'!$G$85,'04-Aux. Calculos'!V$7&lt;='02. Controlo'!$P$85),HLOOKUP(V$7,'02. Controlo'!$G$85:$P$106,$B30+2),0)</f>
        <v>0</v>
      </c>
      <c r="W52" s="2">
        <f>+IF(AND(W$7&gt;='02. Controlo'!$G$85,'04-Aux. Calculos'!W$7&lt;='02. Controlo'!$P$85),HLOOKUP(W$7,'02. Controlo'!$G$85:$P$106,$B30+2),0)</f>
        <v>0</v>
      </c>
      <c r="X52" s="2">
        <f>+IF(AND(X$7&gt;='02. Controlo'!$G$85,'04-Aux. Calculos'!X$7&lt;='02. Controlo'!$P$85),HLOOKUP(X$7,'02. Controlo'!$G$85:$P$106,$B30+2),0)</f>
        <v>0</v>
      </c>
      <c r="Y52" s="2">
        <f>+IF(AND(Y$7&gt;='02. Controlo'!$G$85,'04-Aux. Calculos'!Y$7&lt;='02. Controlo'!$P$85),HLOOKUP(Y$7,'02. Controlo'!$G$85:$P$106,$B30+2),0)</f>
        <v>0</v>
      </c>
      <c r="Z52" s="2">
        <f>+IF(AND(Z$7&gt;='02. Controlo'!$G$85,'04-Aux. Calculos'!Z$7&lt;='02. Controlo'!$P$85),HLOOKUP(Z$7,'02. Controlo'!$G$85:$P$106,$B30+2),0)</f>
        <v>0</v>
      </c>
      <c r="AA52" s="2">
        <f>+IF(AND(AA$7&gt;='02. Controlo'!$G$85,'04-Aux. Calculos'!AA$7&lt;='02. Controlo'!$P$85),HLOOKUP(AA$7,'02. Controlo'!$G$85:$P$106,$B30+2),0)</f>
        <v>0</v>
      </c>
      <c r="AB52" s="2">
        <f>+IF(AND(AB$7&gt;='02. Controlo'!$G$85,'04-Aux. Calculos'!AB$7&lt;='02. Controlo'!$P$85),HLOOKUP(AB$7,'02. Controlo'!$G$85:$P$106,$B30+2),0)</f>
        <v>0</v>
      </c>
      <c r="AC52" s="2">
        <f>+IF(AND(AC$7&gt;='02. Controlo'!$G$85,'04-Aux. Calculos'!AC$7&lt;='02. Controlo'!$P$85),HLOOKUP(AC$7,'02. Controlo'!$G$85:$P$106,$B30+2),0)</f>
        <v>0</v>
      </c>
      <c r="AD52" s="2">
        <f>+IF(AND(AD$7&gt;='02. Controlo'!$G$85,'04-Aux. Calculos'!AD$7&lt;='02. Controlo'!$P$85),HLOOKUP(AD$7,'02. Controlo'!$G$85:$P$106,$B30+2),0)</f>
        <v>0</v>
      </c>
      <c r="AE52" s="2">
        <f>+IF(AND(AE$7&gt;='02. Controlo'!$G$85,'04-Aux. Calculos'!AE$7&lt;='02. Controlo'!$P$85),HLOOKUP(AE$7,'02. Controlo'!$G$85:$P$106,$B30+2),0)</f>
        <v>0</v>
      </c>
      <c r="AF52" s="2">
        <f>+IF(AND(AF$7&gt;='02. Controlo'!$G$85,'04-Aux. Calculos'!AF$7&lt;='02. Controlo'!$P$85),HLOOKUP(AF$7,'02. Controlo'!$G$85:$P$106,$B30+2),0)</f>
        <v>0</v>
      </c>
      <c r="AG52" s="2">
        <f>+IF(AND(AG$7&gt;='02. Controlo'!$G$85,'04-Aux. Calculos'!AG$7&lt;='02. Controlo'!$P$85),HLOOKUP(AG$7,'02. Controlo'!$G$85:$P$106,$B30+2),0)</f>
        <v>0</v>
      </c>
    </row>
    <row r="53" spans="2:33" ht="15" customHeight="1" x14ac:dyDescent="0.25">
      <c r="B53" s="36">
        <v>9</v>
      </c>
      <c r="D53" s="2">
        <f>+IF(AND(D$7&gt;='02. Controlo'!$G$85,'04-Aux. Calculos'!D$7&lt;='02. Controlo'!$P$85),HLOOKUP(D$7,'02. Controlo'!$G$85:$P$106,$B31+2),0)</f>
        <v>0</v>
      </c>
      <c r="E53" s="2">
        <f>+IF(AND(E$7&gt;='02. Controlo'!$G$85,'04-Aux. Calculos'!E$7&lt;='02. Controlo'!$P$85),HLOOKUP(E$7,'02. Controlo'!$G$85:$P$106,$B31+2),0)</f>
        <v>0</v>
      </c>
      <c r="F53" s="2">
        <f>+IF(AND(F$7&gt;='02. Controlo'!$G$85,'04-Aux. Calculos'!F$7&lt;='02. Controlo'!$P$85),HLOOKUP(F$7,'02. Controlo'!$G$85:$P$106,$B31+2),0)</f>
        <v>0</v>
      </c>
      <c r="G53" s="2">
        <f>+IF(AND(G$7&gt;='02. Controlo'!$G$85,'04-Aux. Calculos'!G$7&lt;='02. Controlo'!$P$85),HLOOKUP(G$7,'02. Controlo'!$G$85:$P$106,$B31+2),0)</f>
        <v>0</v>
      </c>
      <c r="H53" s="2">
        <f>+IF(AND(H$7&gt;='02. Controlo'!$G$85,'04-Aux. Calculos'!H$7&lt;='02. Controlo'!$P$85),HLOOKUP(H$7,'02. Controlo'!$G$85:$P$106,$B31+2),0)</f>
        <v>0</v>
      </c>
      <c r="I53" s="2">
        <f>+IF(AND(I$7&gt;='02. Controlo'!$G$85,'04-Aux. Calculos'!I$7&lt;='02. Controlo'!$P$85),HLOOKUP(I$7,'02. Controlo'!$G$85:$P$106,$B31+2),0)</f>
        <v>0</v>
      </c>
      <c r="J53" s="2">
        <f>+IF(AND(J$7&gt;='02. Controlo'!$G$85,'04-Aux. Calculos'!J$7&lt;='02. Controlo'!$P$85),HLOOKUP(J$7,'02. Controlo'!$G$85:$P$106,$B31+2),0)</f>
        <v>0</v>
      </c>
      <c r="K53" s="2">
        <f>+IF(AND(K$7&gt;='02. Controlo'!$G$85,'04-Aux. Calculos'!K$7&lt;='02. Controlo'!$P$85),HLOOKUP(K$7,'02. Controlo'!$G$85:$P$106,$B31+2),0)</f>
        <v>1</v>
      </c>
      <c r="L53" s="2">
        <f>+IF(AND(L$7&gt;='02. Controlo'!$G$85,'04-Aux. Calculos'!L$7&lt;='02. Controlo'!$P$85),HLOOKUP(L$7,'02. Controlo'!$G$85:$P$106,$B31+2),0)</f>
        <v>0</v>
      </c>
      <c r="M53" s="2">
        <f>+IF(AND(M$7&gt;='02. Controlo'!$G$85,'04-Aux. Calculos'!M$7&lt;='02. Controlo'!$P$85),HLOOKUP(M$7,'02. Controlo'!$G$85:$P$106,$B31+2),0)</f>
        <v>0</v>
      </c>
      <c r="N53" s="2">
        <f>+IF(AND(N$7&gt;='02. Controlo'!$G$85,'04-Aux. Calculos'!N$7&lt;='02. Controlo'!$P$85),HLOOKUP(N$7,'02. Controlo'!$G$85:$P$106,$B31+2),0)</f>
        <v>0</v>
      </c>
      <c r="O53" s="2">
        <f>+IF(AND(O$7&gt;='02. Controlo'!$G$85,'04-Aux. Calculos'!O$7&lt;='02. Controlo'!$P$85),HLOOKUP(O$7,'02. Controlo'!$G$85:$P$106,$B31+2),0)</f>
        <v>0</v>
      </c>
      <c r="P53" s="2">
        <f>+IF(AND(P$7&gt;='02. Controlo'!$G$85,'04-Aux. Calculos'!P$7&lt;='02. Controlo'!$P$85),HLOOKUP(P$7,'02. Controlo'!$G$85:$P$106,$B31+2),0)</f>
        <v>0</v>
      </c>
      <c r="Q53" s="2">
        <f>+IF(AND(Q$7&gt;='02. Controlo'!$G$85,'04-Aux. Calculos'!Q$7&lt;='02. Controlo'!$P$85),HLOOKUP(Q$7,'02. Controlo'!$G$85:$P$106,$B31+2),0)</f>
        <v>0</v>
      </c>
      <c r="R53" s="2">
        <f>+IF(AND(R$7&gt;='02. Controlo'!$G$85,'04-Aux. Calculos'!R$7&lt;='02. Controlo'!$P$85),HLOOKUP(R$7,'02. Controlo'!$G$85:$P$106,$B31+2),0)</f>
        <v>0</v>
      </c>
      <c r="S53" s="2">
        <f>+IF(AND(S$7&gt;='02. Controlo'!$G$85,'04-Aux. Calculos'!S$7&lt;='02. Controlo'!$P$85),HLOOKUP(S$7,'02. Controlo'!$G$85:$P$106,$B31+2),0)</f>
        <v>0</v>
      </c>
      <c r="T53" s="2">
        <f>+IF(AND(T$7&gt;='02. Controlo'!$G$85,'04-Aux. Calculos'!T$7&lt;='02. Controlo'!$P$85),HLOOKUP(T$7,'02. Controlo'!$G$85:$P$106,$B31+2),0)</f>
        <v>0</v>
      </c>
      <c r="U53" s="2">
        <f>+IF(AND(U$7&gt;='02. Controlo'!$G$85,'04-Aux. Calculos'!U$7&lt;='02. Controlo'!$P$85),HLOOKUP(U$7,'02. Controlo'!$G$85:$P$106,$B31+2),0)</f>
        <v>0</v>
      </c>
      <c r="V53" s="2">
        <f>+IF(AND(V$7&gt;='02. Controlo'!$G$85,'04-Aux. Calculos'!V$7&lt;='02. Controlo'!$P$85),HLOOKUP(V$7,'02. Controlo'!$G$85:$P$106,$B31+2),0)</f>
        <v>0</v>
      </c>
      <c r="W53" s="2">
        <f>+IF(AND(W$7&gt;='02. Controlo'!$G$85,'04-Aux. Calculos'!W$7&lt;='02. Controlo'!$P$85),HLOOKUP(W$7,'02. Controlo'!$G$85:$P$106,$B31+2),0)</f>
        <v>0</v>
      </c>
      <c r="X53" s="2">
        <f>+IF(AND(X$7&gt;='02. Controlo'!$G$85,'04-Aux. Calculos'!X$7&lt;='02. Controlo'!$P$85),HLOOKUP(X$7,'02. Controlo'!$G$85:$P$106,$B31+2),0)</f>
        <v>0</v>
      </c>
      <c r="Y53" s="2">
        <f>+IF(AND(Y$7&gt;='02. Controlo'!$G$85,'04-Aux. Calculos'!Y$7&lt;='02. Controlo'!$P$85),HLOOKUP(Y$7,'02. Controlo'!$G$85:$P$106,$B31+2),0)</f>
        <v>0</v>
      </c>
      <c r="Z53" s="2">
        <f>+IF(AND(Z$7&gt;='02. Controlo'!$G$85,'04-Aux. Calculos'!Z$7&lt;='02. Controlo'!$P$85),HLOOKUP(Z$7,'02. Controlo'!$G$85:$P$106,$B31+2),0)</f>
        <v>0</v>
      </c>
      <c r="AA53" s="2">
        <f>+IF(AND(AA$7&gt;='02. Controlo'!$G$85,'04-Aux. Calculos'!AA$7&lt;='02. Controlo'!$P$85),HLOOKUP(AA$7,'02. Controlo'!$G$85:$P$106,$B31+2),0)</f>
        <v>0</v>
      </c>
      <c r="AB53" s="2">
        <f>+IF(AND(AB$7&gt;='02. Controlo'!$G$85,'04-Aux. Calculos'!AB$7&lt;='02. Controlo'!$P$85),HLOOKUP(AB$7,'02. Controlo'!$G$85:$P$106,$B31+2),0)</f>
        <v>0</v>
      </c>
      <c r="AC53" s="2">
        <f>+IF(AND(AC$7&gt;='02. Controlo'!$G$85,'04-Aux. Calculos'!AC$7&lt;='02. Controlo'!$P$85),HLOOKUP(AC$7,'02. Controlo'!$G$85:$P$106,$B31+2),0)</f>
        <v>0</v>
      </c>
      <c r="AD53" s="2">
        <f>+IF(AND(AD$7&gt;='02. Controlo'!$G$85,'04-Aux. Calculos'!AD$7&lt;='02. Controlo'!$P$85),HLOOKUP(AD$7,'02. Controlo'!$G$85:$P$106,$B31+2),0)</f>
        <v>0</v>
      </c>
      <c r="AE53" s="2">
        <f>+IF(AND(AE$7&gt;='02. Controlo'!$G$85,'04-Aux. Calculos'!AE$7&lt;='02. Controlo'!$P$85),HLOOKUP(AE$7,'02. Controlo'!$G$85:$P$106,$B31+2),0)</f>
        <v>0</v>
      </c>
      <c r="AF53" s="2">
        <f>+IF(AND(AF$7&gt;='02. Controlo'!$G$85,'04-Aux. Calculos'!AF$7&lt;='02. Controlo'!$P$85),HLOOKUP(AF$7,'02. Controlo'!$G$85:$P$106,$B31+2),0)</f>
        <v>0</v>
      </c>
      <c r="AG53" s="2">
        <f>+IF(AND(AG$7&gt;='02. Controlo'!$G$85,'04-Aux. Calculos'!AG$7&lt;='02. Controlo'!$P$85),HLOOKUP(AG$7,'02. Controlo'!$G$85:$P$106,$B31+2),0)</f>
        <v>0</v>
      </c>
    </row>
    <row r="54" spans="2:33" ht="15" customHeight="1" x14ac:dyDescent="0.25">
      <c r="B54" s="36">
        <v>10</v>
      </c>
      <c r="D54" s="2">
        <f>+IF(AND(D$7&gt;='02. Controlo'!$G$85,'04-Aux. Calculos'!D$7&lt;='02. Controlo'!$P$85),HLOOKUP(D$7,'02. Controlo'!$G$85:$P$106,$B32+2),0)</f>
        <v>0</v>
      </c>
      <c r="E54" s="2">
        <f>+IF(AND(E$7&gt;='02. Controlo'!$G$85,'04-Aux. Calculos'!E$7&lt;='02. Controlo'!$P$85),HLOOKUP(E$7,'02. Controlo'!$G$85:$P$106,$B32+2),0)</f>
        <v>0</v>
      </c>
      <c r="F54" s="2">
        <f>+IF(AND(F$7&gt;='02. Controlo'!$G$85,'04-Aux. Calculos'!F$7&lt;='02. Controlo'!$P$85),HLOOKUP(F$7,'02. Controlo'!$G$85:$P$106,$B32+2),0)</f>
        <v>0</v>
      </c>
      <c r="G54" s="2">
        <f>+IF(AND(G$7&gt;='02. Controlo'!$G$85,'04-Aux. Calculos'!G$7&lt;='02. Controlo'!$P$85),HLOOKUP(G$7,'02. Controlo'!$G$85:$P$106,$B32+2),0)</f>
        <v>0</v>
      </c>
      <c r="H54" s="2">
        <f>+IF(AND(H$7&gt;='02. Controlo'!$G$85,'04-Aux. Calculos'!H$7&lt;='02. Controlo'!$P$85),HLOOKUP(H$7,'02. Controlo'!$G$85:$P$106,$B32+2),0)</f>
        <v>0</v>
      </c>
      <c r="I54" s="2">
        <f>+IF(AND(I$7&gt;='02. Controlo'!$G$85,'04-Aux. Calculos'!I$7&lt;='02. Controlo'!$P$85),HLOOKUP(I$7,'02. Controlo'!$G$85:$P$106,$B32+2),0)</f>
        <v>0</v>
      </c>
      <c r="J54" s="2">
        <f>+IF(AND(J$7&gt;='02. Controlo'!$G$85,'04-Aux. Calculos'!J$7&lt;='02. Controlo'!$P$85),HLOOKUP(J$7,'02. Controlo'!$G$85:$P$106,$B32+2),0)</f>
        <v>0</v>
      </c>
      <c r="K54" s="2">
        <f>+IF(AND(K$7&gt;='02. Controlo'!$G$85,'04-Aux. Calculos'!K$7&lt;='02. Controlo'!$P$85),HLOOKUP(K$7,'02. Controlo'!$G$85:$P$106,$B32+2),0)</f>
        <v>0</v>
      </c>
      <c r="L54" s="2">
        <f>+IF(AND(L$7&gt;='02. Controlo'!$G$85,'04-Aux. Calculos'!L$7&lt;='02. Controlo'!$P$85),HLOOKUP(L$7,'02. Controlo'!$G$85:$P$106,$B32+2),0)</f>
        <v>0</v>
      </c>
      <c r="M54" s="2">
        <f>+IF(AND(M$7&gt;='02. Controlo'!$G$85,'04-Aux. Calculos'!M$7&lt;='02. Controlo'!$P$85),HLOOKUP(M$7,'02. Controlo'!$G$85:$P$106,$B32+2),0)</f>
        <v>1</v>
      </c>
      <c r="N54" s="2">
        <f>+IF(AND(N$7&gt;='02. Controlo'!$G$85,'04-Aux. Calculos'!N$7&lt;='02. Controlo'!$P$85),HLOOKUP(N$7,'02. Controlo'!$G$85:$P$106,$B32+2),0)</f>
        <v>0</v>
      </c>
      <c r="O54" s="2">
        <f>+IF(AND(O$7&gt;='02. Controlo'!$G$85,'04-Aux. Calculos'!O$7&lt;='02. Controlo'!$P$85),HLOOKUP(O$7,'02. Controlo'!$G$85:$P$106,$B32+2),0)</f>
        <v>0</v>
      </c>
      <c r="P54" s="2">
        <f>+IF(AND(P$7&gt;='02. Controlo'!$G$85,'04-Aux. Calculos'!P$7&lt;='02. Controlo'!$P$85),HLOOKUP(P$7,'02. Controlo'!$G$85:$P$106,$B32+2),0)</f>
        <v>0</v>
      </c>
      <c r="Q54" s="2">
        <f>+IF(AND(Q$7&gt;='02. Controlo'!$G$85,'04-Aux. Calculos'!Q$7&lt;='02. Controlo'!$P$85),HLOOKUP(Q$7,'02. Controlo'!$G$85:$P$106,$B32+2),0)</f>
        <v>0</v>
      </c>
      <c r="R54" s="2">
        <f>+IF(AND(R$7&gt;='02. Controlo'!$G$85,'04-Aux. Calculos'!R$7&lt;='02. Controlo'!$P$85),HLOOKUP(R$7,'02. Controlo'!$G$85:$P$106,$B32+2),0)</f>
        <v>0</v>
      </c>
      <c r="S54" s="2">
        <f>+IF(AND(S$7&gt;='02. Controlo'!$G$85,'04-Aux. Calculos'!S$7&lt;='02. Controlo'!$P$85),HLOOKUP(S$7,'02. Controlo'!$G$85:$P$106,$B32+2),0)</f>
        <v>0</v>
      </c>
      <c r="T54" s="2">
        <f>+IF(AND(T$7&gt;='02. Controlo'!$G$85,'04-Aux. Calculos'!T$7&lt;='02. Controlo'!$P$85),HLOOKUP(T$7,'02. Controlo'!$G$85:$P$106,$B32+2),0)</f>
        <v>0</v>
      </c>
      <c r="U54" s="2">
        <f>+IF(AND(U$7&gt;='02. Controlo'!$G$85,'04-Aux. Calculos'!U$7&lt;='02. Controlo'!$P$85),HLOOKUP(U$7,'02. Controlo'!$G$85:$P$106,$B32+2),0)</f>
        <v>0</v>
      </c>
      <c r="V54" s="2">
        <f>+IF(AND(V$7&gt;='02. Controlo'!$G$85,'04-Aux. Calculos'!V$7&lt;='02. Controlo'!$P$85),HLOOKUP(V$7,'02. Controlo'!$G$85:$P$106,$B32+2),0)</f>
        <v>0</v>
      </c>
      <c r="W54" s="2">
        <f>+IF(AND(W$7&gt;='02. Controlo'!$G$85,'04-Aux. Calculos'!W$7&lt;='02. Controlo'!$P$85),HLOOKUP(W$7,'02. Controlo'!$G$85:$P$106,$B32+2),0)</f>
        <v>0</v>
      </c>
      <c r="X54" s="2">
        <f>+IF(AND(X$7&gt;='02. Controlo'!$G$85,'04-Aux. Calculos'!X$7&lt;='02. Controlo'!$P$85),HLOOKUP(X$7,'02. Controlo'!$G$85:$P$106,$B32+2),0)</f>
        <v>0</v>
      </c>
      <c r="Y54" s="2">
        <f>+IF(AND(Y$7&gt;='02. Controlo'!$G$85,'04-Aux. Calculos'!Y$7&lt;='02. Controlo'!$P$85),HLOOKUP(Y$7,'02. Controlo'!$G$85:$P$106,$B32+2),0)</f>
        <v>0</v>
      </c>
      <c r="Z54" s="2">
        <f>+IF(AND(Z$7&gt;='02. Controlo'!$G$85,'04-Aux. Calculos'!Z$7&lt;='02. Controlo'!$P$85),HLOOKUP(Z$7,'02. Controlo'!$G$85:$P$106,$B32+2),0)</f>
        <v>0</v>
      </c>
      <c r="AA54" s="2">
        <f>+IF(AND(AA$7&gt;='02. Controlo'!$G$85,'04-Aux. Calculos'!AA$7&lt;='02. Controlo'!$P$85),HLOOKUP(AA$7,'02. Controlo'!$G$85:$P$106,$B32+2),0)</f>
        <v>0</v>
      </c>
      <c r="AB54" s="2">
        <f>+IF(AND(AB$7&gt;='02. Controlo'!$G$85,'04-Aux. Calculos'!AB$7&lt;='02. Controlo'!$P$85),HLOOKUP(AB$7,'02. Controlo'!$G$85:$P$106,$B32+2),0)</f>
        <v>0</v>
      </c>
      <c r="AC54" s="2">
        <f>+IF(AND(AC$7&gt;='02. Controlo'!$G$85,'04-Aux. Calculos'!AC$7&lt;='02. Controlo'!$P$85),HLOOKUP(AC$7,'02. Controlo'!$G$85:$P$106,$B32+2),0)</f>
        <v>0</v>
      </c>
      <c r="AD54" s="2">
        <f>+IF(AND(AD$7&gt;='02. Controlo'!$G$85,'04-Aux. Calculos'!AD$7&lt;='02. Controlo'!$P$85),HLOOKUP(AD$7,'02. Controlo'!$G$85:$P$106,$B32+2),0)</f>
        <v>0</v>
      </c>
      <c r="AE54" s="2">
        <f>+IF(AND(AE$7&gt;='02. Controlo'!$G$85,'04-Aux. Calculos'!AE$7&lt;='02. Controlo'!$P$85),HLOOKUP(AE$7,'02. Controlo'!$G$85:$P$106,$B32+2),0)</f>
        <v>0</v>
      </c>
      <c r="AF54" s="2">
        <f>+IF(AND(AF$7&gt;='02. Controlo'!$G$85,'04-Aux. Calculos'!AF$7&lt;='02. Controlo'!$P$85),HLOOKUP(AF$7,'02. Controlo'!$G$85:$P$106,$B32+2),0)</f>
        <v>0</v>
      </c>
      <c r="AG54" s="2">
        <f>+IF(AND(AG$7&gt;='02. Controlo'!$G$85,'04-Aux. Calculos'!AG$7&lt;='02. Controlo'!$P$85),HLOOKUP(AG$7,'02. Controlo'!$G$85:$P$106,$B32+2),0)</f>
        <v>0</v>
      </c>
    </row>
    <row r="55" spans="2:33" ht="15" customHeight="1" x14ac:dyDescent="0.25">
      <c r="B55" s="36">
        <v>11</v>
      </c>
      <c r="D55" s="2">
        <f>+IF(AND(D$7&gt;='02. Controlo'!$G$85,'04-Aux. Calculos'!D$7&lt;='02. Controlo'!$P$85),HLOOKUP(D$7,'02. Controlo'!$G$85:$P$106,$B33+2),0)</f>
        <v>0</v>
      </c>
      <c r="E55" s="2">
        <f>+IF(AND(E$7&gt;='02. Controlo'!$G$85,'04-Aux. Calculos'!E$7&lt;='02. Controlo'!$P$85),HLOOKUP(E$7,'02. Controlo'!$G$85:$P$106,$B33+2),0)</f>
        <v>0</v>
      </c>
      <c r="F55" s="2">
        <f>+IF(AND(F$7&gt;='02. Controlo'!$G$85,'04-Aux. Calculos'!F$7&lt;='02. Controlo'!$P$85),HLOOKUP(F$7,'02. Controlo'!$G$85:$P$106,$B33+2),0)</f>
        <v>0</v>
      </c>
      <c r="G55" s="2">
        <f>+IF(AND(G$7&gt;='02. Controlo'!$G$85,'04-Aux. Calculos'!G$7&lt;='02. Controlo'!$P$85),HLOOKUP(G$7,'02. Controlo'!$G$85:$P$106,$B33+2),0)</f>
        <v>0</v>
      </c>
      <c r="H55" s="2">
        <f>+IF(AND(H$7&gt;='02. Controlo'!$G$85,'04-Aux. Calculos'!H$7&lt;='02. Controlo'!$P$85),HLOOKUP(H$7,'02. Controlo'!$G$85:$P$106,$B33+2),0)</f>
        <v>0</v>
      </c>
      <c r="I55" s="2">
        <f>+IF(AND(I$7&gt;='02. Controlo'!$G$85,'04-Aux. Calculos'!I$7&lt;='02. Controlo'!$P$85),HLOOKUP(I$7,'02. Controlo'!$G$85:$P$106,$B33+2),0)</f>
        <v>0</v>
      </c>
      <c r="J55" s="2">
        <f>+IF(AND(J$7&gt;='02. Controlo'!$G$85,'04-Aux. Calculos'!J$7&lt;='02. Controlo'!$P$85),HLOOKUP(J$7,'02. Controlo'!$G$85:$P$106,$B33+2),0)</f>
        <v>0</v>
      </c>
      <c r="K55" s="2">
        <f>+IF(AND(K$7&gt;='02. Controlo'!$G$85,'04-Aux. Calculos'!K$7&lt;='02. Controlo'!$P$85),HLOOKUP(K$7,'02. Controlo'!$G$85:$P$106,$B33+2),0)</f>
        <v>0</v>
      </c>
      <c r="L55" s="2">
        <f>+IF(AND(L$7&gt;='02. Controlo'!$G$85,'04-Aux. Calculos'!L$7&lt;='02. Controlo'!$P$85),HLOOKUP(L$7,'02. Controlo'!$G$85:$P$106,$B33+2),0)</f>
        <v>1</v>
      </c>
      <c r="M55" s="2">
        <f>+IF(AND(M$7&gt;='02. Controlo'!$G$85,'04-Aux. Calculos'!M$7&lt;='02. Controlo'!$P$85),HLOOKUP(M$7,'02. Controlo'!$G$85:$P$106,$B33+2),0)</f>
        <v>0</v>
      </c>
      <c r="N55" s="2">
        <f>+IF(AND(N$7&gt;='02. Controlo'!$G$85,'04-Aux. Calculos'!N$7&lt;='02. Controlo'!$P$85),HLOOKUP(N$7,'02. Controlo'!$G$85:$P$106,$B33+2),0)</f>
        <v>0</v>
      </c>
      <c r="O55" s="2">
        <f>+IF(AND(O$7&gt;='02. Controlo'!$G$85,'04-Aux. Calculos'!O$7&lt;='02. Controlo'!$P$85),HLOOKUP(O$7,'02. Controlo'!$G$85:$P$106,$B33+2),0)</f>
        <v>0</v>
      </c>
      <c r="P55" s="2">
        <f>+IF(AND(P$7&gt;='02. Controlo'!$G$85,'04-Aux. Calculos'!P$7&lt;='02. Controlo'!$P$85),HLOOKUP(P$7,'02. Controlo'!$G$85:$P$106,$B33+2),0)</f>
        <v>0</v>
      </c>
      <c r="Q55" s="2">
        <f>+IF(AND(Q$7&gt;='02. Controlo'!$G$85,'04-Aux. Calculos'!Q$7&lt;='02. Controlo'!$P$85),HLOOKUP(Q$7,'02. Controlo'!$G$85:$P$106,$B33+2),0)</f>
        <v>0</v>
      </c>
      <c r="R55" s="2">
        <f>+IF(AND(R$7&gt;='02. Controlo'!$G$85,'04-Aux. Calculos'!R$7&lt;='02. Controlo'!$P$85),HLOOKUP(R$7,'02. Controlo'!$G$85:$P$106,$B33+2),0)</f>
        <v>0</v>
      </c>
      <c r="S55" s="2">
        <f>+IF(AND(S$7&gt;='02. Controlo'!$G$85,'04-Aux. Calculos'!S$7&lt;='02. Controlo'!$P$85),HLOOKUP(S$7,'02. Controlo'!$G$85:$P$106,$B33+2),0)</f>
        <v>0</v>
      </c>
      <c r="T55" s="2">
        <f>+IF(AND(T$7&gt;='02. Controlo'!$G$85,'04-Aux. Calculos'!T$7&lt;='02. Controlo'!$P$85),HLOOKUP(T$7,'02. Controlo'!$G$85:$P$106,$B33+2),0)</f>
        <v>0</v>
      </c>
      <c r="U55" s="2">
        <f>+IF(AND(U$7&gt;='02. Controlo'!$G$85,'04-Aux. Calculos'!U$7&lt;='02. Controlo'!$P$85),HLOOKUP(U$7,'02. Controlo'!$G$85:$P$106,$B33+2),0)</f>
        <v>0</v>
      </c>
      <c r="V55" s="2">
        <f>+IF(AND(V$7&gt;='02. Controlo'!$G$85,'04-Aux. Calculos'!V$7&lt;='02. Controlo'!$P$85),HLOOKUP(V$7,'02. Controlo'!$G$85:$P$106,$B33+2),0)</f>
        <v>0</v>
      </c>
      <c r="W55" s="2">
        <f>+IF(AND(W$7&gt;='02. Controlo'!$G$85,'04-Aux. Calculos'!W$7&lt;='02. Controlo'!$P$85),HLOOKUP(W$7,'02. Controlo'!$G$85:$P$106,$B33+2),0)</f>
        <v>0</v>
      </c>
      <c r="X55" s="2">
        <f>+IF(AND(X$7&gt;='02. Controlo'!$G$85,'04-Aux. Calculos'!X$7&lt;='02. Controlo'!$P$85),HLOOKUP(X$7,'02. Controlo'!$G$85:$P$106,$B33+2),0)</f>
        <v>0</v>
      </c>
      <c r="Y55" s="2">
        <f>+IF(AND(Y$7&gt;='02. Controlo'!$G$85,'04-Aux. Calculos'!Y$7&lt;='02. Controlo'!$P$85),HLOOKUP(Y$7,'02. Controlo'!$G$85:$P$106,$B33+2),0)</f>
        <v>0</v>
      </c>
      <c r="Z55" s="2">
        <f>+IF(AND(Z$7&gt;='02. Controlo'!$G$85,'04-Aux. Calculos'!Z$7&lt;='02. Controlo'!$P$85),HLOOKUP(Z$7,'02. Controlo'!$G$85:$P$106,$B33+2),0)</f>
        <v>0</v>
      </c>
      <c r="AA55" s="2">
        <f>+IF(AND(AA$7&gt;='02. Controlo'!$G$85,'04-Aux. Calculos'!AA$7&lt;='02. Controlo'!$P$85),HLOOKUP(AA$7,'02. Controlo'!$G$85:$P$106,$B33+2),0)</f>
        <v>0</v>
      </c>
      <c r="AB55" s="2">
        <f>+IF(AND(AB$7&gt;='02. Controlo'!$G$85,'04-Aux. Calculos'!AB$7&lt;='02. Controlo'!$P$85),HLOOKUP(AB$7,'02. Controlo'!$G$85:$P$106,$B33+2),0)</f>
        <v>0</v>
      </c>
      <c r="AC55" s="2">
        <f>+IF(AND(AC$7&gt;='02. Controlo'!$G$85,'04-Aux. Calculos'!AC$7&lt;='02. Controlo'!$P$85),HLOOKUP(AC$7,'02. Controlo'!$G$85:$P$106,$B33+2),0)</f>
        <v>0</v>
      </c>
      <c r="AD55" s="2">
        <f>+IF(AND(AD$7&gt;='02. Controlo'!$G$85,'04-Aux. Calculos'!AD$7&lt;='02. Controlo'!$P$85),HLOOKUP(AD$7,'02. Controlo'!$G$85:$P$106,$B33+2),0)</f>
        <v>0</v>
      </c>
      <c r="AE55" s="2">
        <f>+IF(AND(AE$7&gt;='02. Controlo'!$G$85,'04-Aux. Calculos'!AE$7&lt;='02. Controlo'!$P$85),HLOOKUP(AE$7,'02. Controlo'!$G$85:$P$106,$B33+2),0)</f>
        <v>0</v>
      </c>
      <c r="AF55" s="2">
        <f>+IF(AND(AF$7&gt;='02. Controlo'!$G$85,'04-Aux. Calculos'!AF$7&lt;='02. Controlo'!$P$85),HLOOKUP(AF$7,'02. Controlo'!$G$85:$P$106,$B33+2),0)</f>
        <v>0</v>
      </c>
      <c r="AG55" s="2">
        <f>+IF(AND(AG$7&gt;='02. Controlo'!$G$85,'04-Aux. Calculos'!AG$7&lt;='02. Controlo'!$P$85),HLOOKUP(AG$7,'02. Controlo'!$G$85:$P$106,$B33+2),0)</f>
        <v>0</v>
      </c>
    </row>
    <row r="56" spans="2:33" ht="15" customHeight="1" x14ac:dyDescent="0.25">
      <c r="B56" s="36">
        <v>12</v>
      </c>
      <c r="D56" s="2">
        <f>+IF(AND(D$7&gt;='02. Controlo'!$G$85,'04-Aux. Calculos'!D$7&lt;='02. Controlo'!$P$85),HLOOKUP(D$7,'02. Controlo'!$G$85:$P$106,$B34+2),0)</f>
        <v>0</v>
      </c>
      <c r="E56" s="2">
        <f>+IF(AND(E$7&gt;='02. Controlo'!$G$85,'04-Aux. Calculos'!E$7&lt;='02. Controlo'!$P$85),HLOOKUP(E$7,'02. Controlo'!$G$85:$P$106,$B34+2),0)</f>
        <v>0</v>
      </c>
      <c r="F56" s="2">
        <f>+IF(AND(F$7&gt;='02. Controlo'!$G$85,'04-Aux. Calculos'!F$7&lt;='02. Controlo'!$P$85),HLOOKUP(F$7,'02. Controlo'!$G$85:$P$106,$B34+2),0)</f>
        <v>0</v>
      </c>
      <c r="G56" s="2">
        <f>+IF(AND(G$7&gt;='02. Controlo'!$G$85,'04-Aux. Calculos'!G$7&lt;='02. Controlo'!$P$85),HLOOKUP(G$7,'02. Controlo'!$G$85:$P$106,$B34+2),0)</f>
        <v>0</v>
      </c>
      <c r="H56" s="2">
        <f>+IF(AND(H$7&gt;='02. Controlo'!$G$85,'04-Aux. Calculos'!H$7&lt;='02. Controlo'!$P$85),HLOOKUP(H$7,'02. Controlo'!$G$85:$P$106,$B34+2),0)</f>
        <v>0</v>
      </c>
      <c r="I56" s="2">
        <f>+IF(AND(I$7&gt;='02. Controlo'!$G$85,'04-Aux. Calculos'!I$7&lt;='02. Controlo'!$P$85),HLOOKUP(I$7,'02. Controlo'!$G$85:$P$106,$B34+2),0)</f>
        <v>0</v>
      </c>
      <c r="J56" s="2">
        <f>+IF(AND(J$7&gt;='02. Controlo'!$G$85,'04-Aux. Calculos'!J$7&lt;='02. Controlo'!$P$85),HLOOKUP(J$7,'02. Controlo'!$G$85:$P$106,$B34+2),0)</f>
        <v>0</v>
      </c>
      <c r="K56" s="2">
        <f>+IF(AND(K$7&gt;='02. Controlo'!$G$85,'04-Aux. Calculos'!K$7&lt;='02. Controlo'!$P$85),HLOOKUP(K$7,'02. Controlo'!$G$85:$P$106,$B34+2),0)</f>
        <v>1</v>
      </c>
      <c r="L56" s="2">
        <f>+IF(AND(L$7&gt;='02. Controlo'!$G$85,'04-Aux. Calculos'!L$7&lt;='02. Controlo'!$P$85),HLOOKUP(L$7,'02. Controlo'!$G$85:$P$106,$B34+2),0)</f>
        <v>0</v>
      </c>
      <c r="M56" s="2">
        <f>+IF(AND(M$7&gt;='02. Controlo'!$G$85,'04-Aux. Calculos'!M$7&lt;='02. Controlo'!$P$85),HLOOKUP(M$7,'02. Controlo'!$G$85:$P$106,$B34+2),0)</f>
        <v>0</v>
      </c>
      <c r="N56" s="2">
        <f>+IF(AND(N$7&gt;='02. Controlo'!$G$85,'04-Aux. Calculos'!N$7&lt;='02. Controlo'!$P$85),HLOOKUP(N$7,'02. Controlo'!$G$85:$P$106,$B34+2),0)</f>
        <v>0</v>
      </c>
      <c r="O56" s="2">
        <f>+IF(AND(O$7&gt;='02. Controlo'!$G$85,'04-Aux. Calculos'!O$7&lt;='02. Controlo'!$P$85),HLOOKUP(O$7,'02. Controlo'!$G$85:$P$106,$B34+2),0)</f>
        <v>0</v>
      </c>
      <c r="P56" s="2">
        <f>+IF(AND(P$7&gt;='02. Controlo'!$G$85,'04-Aux. Calculos'!P$7&lt;='02. Controlo'!$P$85),HLOOKUP(P$7,'02. Controlo'!$G$85:$P$106,$B34+2),0)</f>
        <v>0</v>
      </c>
      <c r="Q56" s="2">
        <f>+IF(AND(Q$7&gt;='02. Controlo'!$G$85,'04-Aux. Calculos'!Q$7&lt;='02. Controlo'!$P$85),HLOOKUP(Q$7,'02. Controlo'!$G$85:$P$106,$B34+2),0)</f>
        <v>0</v>
      </c>
      <c r="R56" s="2">
        <f>+IF(AND(R$7&gt;='02. Controlo'!$G$85,'04-Aux. Calculos'!R$7&lt;='02. Controlo'!$P$85),HLOOKUP(R$7,'02. Controlo'!$G$85:$P$106,$B34+2),0)</f>
        <v>0</v>
      </c>
      <c r="S56" s="2">
        <f>+IF(AND(S$7&gt;='02. Controlo'!$G$85,'04-Aux. Calculos'!S$7&lt;='02. Controlo'!$P$85),HLOOKUP(S$7,'02. Controlo'!$G$85:$P$106,$B34+2),0)</f>
        <v>0</v>
      </c>
      <c r="T56" s="2">
        <f>+IF(AND(T$7&gt;='02. Controlo'!$G$85,'04-Aux. Calculos'!T$7&lt;='02. Controlo'!$P$85),HLOOKUP(T$7,'02. Controlo'!$G$85:$P$106,$B34+2),0)</f>
        <v>0</v>
      </c>
      <c r="U56" s="2">
        <f>+IF(AND(U$7&gt;='02. Controlo'!$G$85,'04-Aux. Calculos'!U$7&lt;='02. Controlo'!$P$85),HLOOKUP(U$7,'02. Controlo'!$G$85:$P$106,$B34+2),0)</f>
        <v>0</v>
      </c>
      <c r="V56" s="2">
        <f>+IF(AND(V$7&gt;='02. Controlo'!$G$85,'04-Aux. Calculos'!V$7&lt;='02. Controlo'!$P$85),HLOOKUP(V$7,'02. Controlo'!$G$85:$P$106,$B34+2),0)</f>
        <v>0</v>
      </c>
      <c r="W56" s="2">
        <f>+IF(AND(W$7&gt;='02. Controlo'!$G$85,'04-Aux. Calculos'!W$7&lt;='02. Controlo'!$P$85),HLOOKUP(W$7,'02. Controlo'!$G$85:$P$106,$B34+2),0)</f>
        <v>0</v>
      </c>
      <c r="X56" s="2">
        <f>+IF(AND(X$7&gt;='02. Controlo'!$G$85,'04-Aux. Calculos'!X$7&lt;='02. Controlo'!$P$85),HLOOKUP(X$7,'02. Controlo'!$G$85:$P$106,$B34+2),0)</f>
        <v>0</v>
      </c>
      <c r="Y56" s="2">
        <f>+IF(AND(Y$7&gt;='02. Controlo'!$G$85,'04-Aux. Calculos'!Y$7&lt;='02. Controlo'!$P$85),HLOOKUP(Y$7,'02. Controlo'!$G$85:$P$106,$B34+2),0)</f>
        <v>0</v>
      </c>
      <c r="Z56" s="2">
        <f>+IF(AND(Z$7&gt;='02. Controlo'!$G$85,'04-Aux. Calculos'!Z$7&lt;='02. Controlo'!$P$85),HLOOKUP(Z$7,'02. Controlo'!$G$85:$P$106,$B34+2),0)</f>
        <v>0</v>
      </c>
      <c r="AA56" s="2">
        <f>+IF(AND(AA$7&gt;='02. Controlo'!$G$85,'04-Aux. Calculos'!AA$7&lt;='02. Controlo'!$P$85),HLOOKUP(AA$7,'02. Controlo'!$G$85:$P$106,$B34+2),0)</f>
        <v>0</v>
      </c>
      <c r="AB56" s="2">
        <f>+IF(AND(AB$7&gt;='02. Controlo'!$G$85,'04-Aux. Calculos'!AB$7&lt;='02. Controlo'!$P$85),HLOOKUP(AB$7,'02. Controlo'!$G$85:$P$106,$B34+2),0)</f>
        <v>0</v>
      </c>
      <c r="AC56" s="2">
        <f>+IF(AND(AC$7&gt;='02. Controlo'!$G$85,'04-Aux. Calculos'!AC$7&lt;='02. Controlo'!$P$85),HLOOKUP(AC$7,'02. Controlo'!$G$85:$P$106,$B34+2),0)</f>
        <v>0</v>
      </c>
      <c r="AD56" s="2">
        <f>+IF(AND(AD$7&gt;='02. Controlo'!$G$85,'04-Aux. Calculos'!AD$7&lt;='02. Controlo'!$P$85),HLOOKUP(AD$7,'02. Controlo'!$G$85:$P$106,$B34+2),0)</f>
        <v>0</v>
      </c>
      <c r="AE56" s="2">
        <f>+IF(AND(AE$7&gt;='02. Controlo'!$G$85,'04-Aux. Calculos'!AE$7&lt;='02. Controlo'!$P$85),HLOOKUP(AE$7,'02. Controlo'!$G$85:$P$106,$B34+2),0)</f>
        <v>0</v>
      </c>
      <c r="AF56" s="2">
        <f>+IF(AND(AF$7&gt;='02. Controlo'!$G$85,'04-Aux. Calculos'!AF$7&lt;='02. Controlo'!$P$85),HLOOKUP(AF$7,'02. Controlo'!$G$85:$P$106,$B34+2),0)</f>
        <v>0</v>
      </c>
      <c r="AG56" s="2">
        <f>+IF(AND(AG$7&gt;='02. Controlo'!$G$85,'04-Aux. Calculos'!AG$7&lt;='02. Controlo'!$P$85),HLOOKUP(AG$7,'02. Controlo'!$G$85:$P$106,$B34+2),0)</f>
        <v>0</v>
      </c>
    </row>
    <row r="57" spans="2:33" ht="15" customHeight="1" x14ac:dyDescent="0.25">
      <c r="B57" s="36">
        <v>13</v>
      </c>
      <c r="D57" s="2">
        <f>+IF(AND(D$7&gt;='02. Controlo'!$G$85,'04-Aux. Calculos'!D$7&lt;='02. Controlo'!$P$85),HLOOKUP(D$7,'02. Controlo'!$G$85:$P$106,$B35+2),0)</f>
        <v>0</v>
      </c>
      <c r="E57" s="2">
        <f>+IF(AND(E$7&gt;='02. Controlo'!$G$85,'04-Aux. Calculos'!E$7&lt;='02. Controlo'!$P$85),HLOOKUP(E$7,'02. Controlo'!$G$85:$P$106,$B35+2),0)</f>
        <v>0</v>
      </c>
      <c r="F57" s="2">
        <f>+IF(AND(F$7&gt;='02. Controlo'!$G$85,'04-Aux. Calculos'!F$7&lt;='02. Controlo'!$P$85),HLOOKUP(F$7,'02. Controlo'!$G$85:$P$106,$B35+2),0)</f>
        <v>0</v>
      </c>
      <c r="G57" s="2">
        <f>+IF(AND(G$7&gt;='02. Controlo'!$G$85,'04-Aux. Calculos'!G$7&lt;='02. Controlo'!$P$85),HLOOKUP(G$7,'02. Controlo'!$G$85:$P$106,$B35+2),0)</f>
        <v>0</v>
      </c>
      <c r="H57" s="2">
        <f>+IF(AND(H$7&gt;='02. Controlo'!$G$85,'04-Aux. Calculos'!H$7&lt;='02. Controlo'!$P$85),HLOOKUP(H$7,'02. Controlo'!$G$85:$P$106,$B35+2),0)</f>
        <v>0</v>
      </c>
      <c r="I57" s="2">
        <f>+IF(AND(I$7&gt;='02. Controlo'!$G$85,'04-Aux. Calculos'!I$7&lt;='02. Controlo'!$P$85),HLOOKUP(I$7,'02. Controlo'!$G$85:$P$106,$B35+2),0)</f>
        <v>0</v>
      </c>
      <c r="J57" s="2">
        <f>+IF(AND(J$7&gt;='02. Controlo'!$G$85,'04-Aux. Calculos'!J$7&lt;='02. Controlo'!$P$85),HLOOKUP(J$7,'02. Controlo'!$G$85:$P$106,$B35+2),0)</f>
        <v>0</v>
      </c>
      <c r="K57" s="2">
        <f>+IF(AND(K$7&gt;='02. Controlo'!$G$85,'04-Aux. Calculos'!K$7&lt;='02. Controlo'!$P$85),HLOOKUP(K$7,'02. Controlo'!$G$85:$P$106,$B35+2),0)</f>
        <v>0</v>
      </c>
      <c r="L57" s="2">
        <f>+IF(AND(L$7&gt;='02. Controlo'!$G$85,'04-Aux. Calculos'!L$7&lt;='02. Controlo'!$P$85),HLOOKUP(L$7,'02. Controlo'!$G$85:$P$106,$B35+2),0)</f>
        <v>1</v>
      </c>
      <c r="M57" s="2">
        <f>+IF(AND(M$7&gt;='02. Controlo'!$G$85,'04-Aux. Calculos'!M$7&lt;='02. Controlo'!$P$85),HLOOKUP(M$7,'02. Controlo'!$G$85:$P$106,$B35+2),0)</f>
        <v>0</v>
      </c>
      <c r="N57" s="2">
        <f>+IF(AND(N$7&gt;='02. Controlo'!$G$85,'04-Aux. Calculos'!N$7&lt;='02. Controlo'!$P$85),HLOOKUP(N$7,'02. Controlo'!$G$85:$P$106,$B35+2),0)</f>
        <v>0</v>
      </c>
      <c r="O57" s="2">
        <f>+IF(AND(O$7&gt;='02. Controlo'!$G$85,'04-Aux. Calculos'!O$7&lt;='02. Controlo'!$P$85),HLOOKUP(O$7,'02. Controlo'!$G$85:$P$106,$B35+2),0)</f>
        <v>0</v>
      </c>
      <c r="P57" s="2">
        <f>+IF(AND(P$7&gt;='02. Controlo'!$G$85,'04-Aux. Calculos'!P$7&lt;='02. Controlo'!$P$85),HLOOKUP(P$7,'02. Controlo'!$G$85:$P$106,$B35+2),0)</f>
        <v>0</v>
      </c>
      <c r="Q57" s="2">
        <f>+IF(AND(Q$7&gt;='02. Controlo'!$G$85,'04-Aux. Calculos'!Q$7&lt;='02. Controlo'!$P$85),HLOOKUP(Q$7,'02. Controlo'!$G$85:$P$106,$B35+2),0)</f>
        <v>0</v>
      </c>
      <c r="R57" s="2">
        <f>+IF(AND(R$7&gt;='02. Controlo'!$G$85,'04-Aux. Calculos'!R$7&lt;='02. Controlo'!$P$85),HLOOKUP(R$7,'02. Controlo'!$G$85:$P$106,$B35+2),0)</f>
        <v>0</v>
      </c>
      <c r="S57" s="2">
        <f>+IF(AND(S$7&gt;='02. Controlo'!$G$85,'04-Aux. Calculos'!S$7&lt;='02. Controlo'!$P$85),HLOOKUP(S$7,'02. Controlo'!$G$85:$P$106,$B35+2),0)</f>
        <v>0</v>
      </c>
      <c r="T57" s="2">
        <f>+IF(AND(T$7&gt;='02. Controlo'!$G$85,'04-Aux. Calculos'!T$7&lt;='02. Controlo'!$P$85),HLOOKUP(T$7,'02. Controlo'!$G$85:$P$106,$B35+2),0)</f>
        <v>0</v>
      </c>
      <c r="U57" s="2">
        <f>+IF(AND(U$7&gt;='02. Controlo'!$G$85,'04-Aux. Calculos'!U$7&lt;='02. Controlo'!$P$85),HLOOKUP(U$7,'02. Controlo'!$G$85:$P$106,$B35+2),0)</f>
        <v>0</v>
      </c>
      <c r="V57" s="2">
        <f>+IF(AND(V$7&gt;='02. Controlo'!$G$85,'04-Aux. Calculos'!V$7&lt;='02. Controlo'!$P$85),HLOOKUP(V$7,'02. Controlo'!$G$85:$P$106,$B35+2),0)</f>
        <v>0</v>
      </c>
      <c r="W57" s="2">
        <f>+IF(AND(W$7&gt;='02. Controlo'!$G$85,'04-Aux. Calculos'!W$7&lt;='02. Controlo'!$P$85),HLOOKUP(W$7,'02. Controlo'!$G$85:$P$106,$B35+2),0)</f>
        <v>0</v>
      </c>
      <c r="X57" s="2">
        <f>+IF(AND(X$7&gt;='02. Controlo'!$G$85,'04-Aux. Calculos'!X$7&lt;='02. Controlo'!$P$85),HLOOKUP(X$7,'02. Controlo'!$G$85:$P$106,$B35+2),0)</f>
        <v>0</v>
      </c>
      <c r="Y57" s="2">
        <f>+IF(AND(Y$7&gt;='02. Controlo'!$G$85,'04-Aux. Calculos'!Y$7&lt;='02. Controlo'!$P$85),HLOOKUP(Y$7,'02. Controlo'!$G$85:$P$106,$B35+2),0)</f>
        <v>0</v>
      </c>
      <c r="Z57" s="2">
        <f>+IF(AND(Z$7&gt;='02. Controlo'!$G$85,'04-Aux. Calculos'!Z$7&lt;='02. Controlo'!$P$85),HLOOKUP(Z$7,'02. Controlo'!$G$85:$P$106,$B35+2),0)</f>
        <v>0</v>
      </c>
      <c r="AA57" s="2">
        <f>+IF(AND(AA$7&gt;='02. Controlo'!$G$85,'04-Aux. Calculos'!AA$7&lt;='02. Controlo'!$P$85),HLOOKUP(AA$7,'02. Controlo'!$G$85:$P$106,$B35+2),0)</f>
        <v>0</v>
      </c>
      <c r="AB57" s="2">
        <f>+IF(AND(AB$7&gt;='02. Controlo'!$G$85,'04-Aux. Calculos'!AB$7&lt;='02. Controlo'!$P$85),HLOOKUP(AB$7,'02. Controlo'!$G$85:$P$106,$B35+2),0)</f>
        <v>0</v>
      </c>
      <c r="AC57" s="2">
        <f>+IF(AND(AC$7&gt;='02. Controlo'!$G$85,'04-Aux. Calculos'!AC$7&lt;='02. Controlo'!$P$85),HLOOKUP(AC$7,'02. Controlo'!$G$85:$P$106,$B35+2),0)</f>
        <v>0</v>
      </c>
      <c r="AD57" s="2">
        <f>+IF(AND(AD$7&gt;='02. Controlo'!$G$85,'04-Aux. Calculos'!AD$7&lt;='02. Controlo'!$P$85),HLOOKUP(AD$7,'02. Controlo'!$G$85:$P$106,$B35+2),0)</f>
        <v>0</v>
      </c>
      <c r="AE57" s="2">
        <f>+IF(AND(AE$7&gt;='02. Controlo'!$G$85,'04-Aux. Calculos'!AE$7&lt;='02. Controlo'!$P$85),HLOOKUP(AE$7,'02. Controlo'!$G$85:$P$106,$B35+2),0)</f>
        <v>0</v>
      </c>
      <c r="AF57" s="2">
        <f>+IF(AND(AF$7&gt;='02. Controlo'!$G$85,'04-Aux. Calculos'!AF$7&lt;='02. Controlo'!$P$85),HLOOKUP(AF$7,'02. Controlo'!$G$85:$P$106,$B35+2),0)</f>
        <v>0</v>
      </c>
      <c r="AG57" s="2">
        <f>+IF(AND(AG$7&gt;='02. Controlo'!$G$85,'04-Aux. Calculos'!AG$7&lt;='02. Controlo'!$P$85),HLOOKUP(AG$7,'02. Controlo'!$G$85:$P$106,$B35+2),0)</f>
        <v>0</v>
      </c>
    </row>
    <row r="58" spans="2:33" ht="15" customHeight="1" x14ac:dyDescent="0.25">
      <c r="B58" s="36">
        <v>14</v>
      </c>
      <c r="D58" s="2">
        <f>+IF(AND(D$7&gt;='02. Controlo'!$G$85,'04-Aux. Calculos'!D$7&lt;='02. Controlo'!$P$85),HLOOKUP(D$7,'02. Controlo'!$G$85:$P$106,$B36+2),0)</f>
        <v>0</v>
      </c>
      <c r="E58" s="2">
        <f>+IF(AND(E$7&gt;='02. Controlo'!$G$85,'04-Aux. Calculos'!E$7&lt;='02. Controlo'!$P$85),HLOOKUP(E$7,'02. Controlo'!$G$85:$P$106,$B36+2),0)</f>
        <v>0</v>
      </c>
      <c r="F58" s="2">
        <f>+IF(AND(F$7&gt;='02. Controlo'!$G$85,'04-Aux. Calculos'!F$7&lt;='02. Controlo'!$P$85),HLOOKUP(F$7,'02. Controlo'!$G$85:$P$106,$B36+2),0)</f>
        <v>0</v>
      </c>
      <c r="G58" s="2">
        <f>+IF(AND(G$7&gt;='02. Controlo'!$G$85,'04-Aux. Calculos'!G$7&lt;='02. Controlo'!$P$85),HLOOKUP(G$7,'02. Controlo'!$G$85:$P$106,$B36+2),0)</f>
        <v>0</v>
      </c>
      <c r="H58" s="2">
        <f>+IF(AND(H$7&gt;='02. Controlo'!$G$85,'04-Aux. Calculos'!H$7&lt;='02. Controlo'!$P$85),HLOOKUP(H$7,'02. Controlo'!$G$85:$P$106,$B36+2),0)</f>
        <v>0</v>
      </c>
      <c r="I58" s="2">
        <f>+IF(AND(I$7&gt;='02. Controlo'!$G$85,'04-Aux. Calculos'!I$7&lt;='02. Controlo'!$P$85),HLOOKUP(I$7,'02. Controlo'!$G$85:$P$106,$B36+2),0)</f>
        <v>0</v>
      </c>
      <c r="J58" s="2">
        <f>+IF(AND(J$7&gt;='02. Controlo'!$G$85,'04-Aux. Calculos'!J$7&lt;='02. Controlo'!$P$85),HLOOKUP(J$7,'02. Controlo'!$G$85:$P$106,$B36+2),0)</f>
        <v>0</v>
      </c>
      <c r="K58" s="2">
        <f>+IF(AND(K$7&gt;='02. Controlo'!$G$85,'04-Aux. Calculos'!K$7&lt;='02. Controlo'!$P$85),HLOOKUP(K$7,'02. Controlo'!$G$85:$P$106,$B36+2),0)</f>
        <v>0</v>
      </c>
      <c r="L58" s="2">
        <f>+IF(AND(L$7&gt;='02. Controlo'!$G$85,'04-Aux. Calculos'!L$7&lt;='02. Controlo'!$P$85),HLOOKUP(L$7,'02. Controlo'!$G$85:$P$106,$B36+2),0)</f>
        <v>0</v>
      </c>
      <c r="M58" s="2">
        <f>+IF(AND(M$7&gt;='02. Controlo'!$G$85,'04-Aux. Calculos'!M$7&lt;='02. Controlo'!$P$85),HLOOKUP(M$7,'02. Controlo'!$G$85:$P$106,$B36+2),0)</f>
        <v>1</v>
      </c>
      <c r="N58" s="2">
        <f>+IF(AND(N$7&gt;='02. Controlo'!$G$85,'04-Aux. Calculos'!N$7&lt;='02. Controlo'!$P$85),HLOOKUP(N$7,'02. Controlo'!$G$85:$P$106,$B36+2),0)</f>
        <v>0</v>
      </c>
      <c r="O58" s="2">
        <f>+IF(AND(O$7&gt;='02. Controlo'!$G$85,'04-Aux. Calculos'!O$7&lt;='02. Controlo'!$P$85),HLOOKUP(O$7,'02. Controlo'!$G$85:$P$106,$B36+2),0)</f>
        <v>0</v>
      </c>
      <c r="P58" s="2">
        <f>+IF(AND(P$7&gt;='02. Controlo'!$G$85,'04-Aux. Calculos'!P$7&lt;='02. Controlo'!$P$85),HLOOKUP(P$7,'02. Controlo'!$G$85:$P$106,$B36+2),0)</f>
        <v>0</v>
      </c>
      <c r="Q58" s="2">
        <f>+IF(AND(Q$7&gt;='02. Controlo'!$G$85,'04-Aux. Calculos'!Q$7&lt;='02. Controlo'!$P$85),HLOOKUP(Q$7,'02. Controlo'!$G$85:$P$106,$B36+2),0)</f>
        <v>0</v>
      </c>
      <c r="R58" s="2">
        <f>+IF(AND(R$7&gt;='02. Controlo'!$G$85,'04-Aux. Calculos'!R$7&lt;='02. Controlo'!$P$85),HLOOKUP(R$7,'02. Controlo'!$G$85:$P$106,$B36+2),0)</f>
        <v>0</v>
      </c>
      <c r="S58" s="2">
        <f>+IF(AND(S$7&gt;='02. Controlo'!$G$85,'04-Aux. Calculos'!S$7&lt;='02. Controlo'!$P$85),HLOOKUP(S$7,'02. Controlo'!$G$85:$P$106,$B36+2),0)</f>
        <v>0</v>
      </c>
      <c r="T58" s="2">
        <f>+IF(AND(T$7&gt;='02. Controlo'!$G$85,'04-Aux. Calculos'!T$7&lt;='02. Controlo'!$P$85),HLOOKUP(T$7,'02. Controlo'!$G$85:$P$106,$B36+2),0)</f>
        <v>0</v>
      </c>
      <c r="U58" s="2">
        <f>+IF(AND(U$7&gt;='02. Controlo'!$G$85,'04-Aux. Calculos'!U$7&lt;='02. Controlo'!$P$85),HLOOKUP(U$7,'02. Controlo'!$G$85:$P$106,$B36+2),0)</f>
        <v>0</v>
      </c>
      <c r="V58" s="2">
        <f>+IF(AND(V$7&gt;='02. Controlo'!$G$85,'04-Aux. Calculos'!V$7&lt;='02. Controlo'!$P$85),HLOOKUP(V$7,'02. Controlo'!$G$85:$P$106,$B36+2),0)</f>
        <v>0</v>
      </c>
      <c r="W58" s="2">
        <f>+IF(AND(W$7&gt;='02. Controlo'!$G$85,'04-Aux. Calculos'!W$7&lt;='02. Controlo'!$P$85),HLOOKUP(W$7,'02. Controlo'!$G$85:$P$106,$B36+2),0)</f>
        <v>0</v>
      </c>
      <c r="X58" s="2">
        <f>+IF(AND(X$7&gt;='02. Controlo'!$G$85,'04-Aux. Calculos'!X$7&lt;='02. Controlo'!$P$85),HLOOKUP(X$7,'02. Controlo'!$G$85:$P$106,$B36+2),0)</f>
        <v>0</v>
      </c>
      <c r="Y58" s="2">
        <f>+IF(AND(Y$7&gt;='02. Controlo'!$G$85,'04-Aux. Calculos'!Y$7&lt;='02. Controlo'!$P$85),HLOOKUP(Y$7,'02. Controlo'!$G$85:$P$106,$B36+2),0)</f>
        <v>0</v>
      </c>
      <c r="Z58" s="2">
        <f>+IF(AND(Z$7&gt;='02. Controlo'!$G$85,'04-Aux. Calculos'!Z$7&lt;='02. Controlo'!$P$85),HLOOKUP(Z$7,'02. Controlo'!$G$85:$P$106,$B36+2),0)</f>
        <v>0</v>
      </c>
      <c r="AA58" s="2">
        <f>+IF(AND(AA$7&gt;='02. Controlo'!$G$85,'04-Aux. Calculos'!AA$7&lt;='02. Controlo'!$P$85),HLOOKUP(AA$7,'02. Controlo'!$G$85:$P$106,$B36+2),0)</f>
        <v>0</v>
      </c>
      <c r="AB58" s="2">
        <f>+IF(AND(AB$7&gt;='02. Controlo'!$G$85,'04-Aux. Calculos'!AB$7&lt;='02. Controlo'!$P$85),HLOOKUP(AB$7,'02. Controlo'!$G$85:$P$106,$B36+2),0)</f>
        <v>0</v>
      </c>
      <c r="AC58" s="2">
        <f>+IF(AND(AC$7&gt;='02. Controlo'!$G$85,'04-Aux. Calculos'!AC$7&lt;='02. Controlo'!$P$85),HLOOKUP(AC$7,'02. Controlo'!$G$85:$P$106,$B36+2),0)</f>
        <v>0</v>
      </c>
      <c r="AD58" s="2">
        <f>+IF(AND(AD$7&gt;='02. Controlo'!$G$85,'04-Aux. Calculos'!AD$7&lt;='02. Controlo'!$P$85),HLOOKUP(AD$7,'02. Controlo'!$G$85:$P$106,$B36+2),0)</f>
        <v>0</v>
      </c>
      <c r="AE58" s="2">
        <f>+IF(AND(AE$7&gt;='02. Controlo'!$G$85,'04-Aux. Calculos'!AE$7&lt;='02. Controlo'!$P$85),HLOOKUP(AE$7,'02. Controlo'!$G$85:$P$106,$B36+2),0)</f>
        <v>0</v>
      </c>
      <c r="AF58" s="2">
        <f>+IF(AND(AF$7&gt;='02. Controlo'!$G$85,'04-Aux. Calculos'!AF$7&lt;='02. Controlo'!$P$85),HLOOKUP(AF$7,'02. Controlo'!$G$85:$P$106,$B36+2),0)</f>
        <v>0</v>
      </c>
      <c r="AG58" s="2">
        <f>+IF(AND(AG$7&gt;='02. Controlo'!$G$85,'04-Aux. Calculos'!AG$7&lt;='02. Controlo'!$P$85),HLOOKUP(AG$7,'02. Controlo'!$G$85:$P$106,$B36+2),0)</f>
        <v>0</v>
      </c>
    </row>
    <row r="59" spans="2:33" ht="15" customHeight="1" x14ac:dyDescent="0.25">
      <c r="B59" s="36">
        <v>15</v>
      </c>
      <c r="D59" s="2">
        <f>+IF(AND(D$7&gt;='02. Controlo'!$G$85,'04-Aux. Calculos'!D$7&lt;='02. Controlo'!$P$85),HLOOKUP(D$7,'02. Controlo'!$G$85:$P$106,$B37+2),0)</f>
        <v>0</v>
      </c>
      <c r="E59" s="2">
        <f>+IF(AND(E$7&gt;='02. Controlo'!$G$85,'04-Aux. Calculos'!E$7&lt;='02. Controlo'!$P$85),HLOOKUP(E$7,'02. Controlo'!$G$85:$P$106,$B37+2),0)</f>
        <v>0</v>
      </c>
      <c r="F59" s="2">
        <f>+IF(AND(F$7&gt;='02. Controlo'!$G$85,'04-Aux. Calculos'!F$7&lt;='02. Controlo'!$P$85),HLOOKUP(F$7,'02. Controlo'!$G$85:$P$106,$B37+2),0)</f>
        <v>0</v>
      </c>
      <c r="G59" s="2">
        <f>+IF(AND(G$7&gt;='02. Controlo'!$G$85,'04-Aux. Calculos'!G$7&lt;='02. Controlo'!$P$85),HLOOKUP(G$7,'02. Controlo'!$G$85:$P$106,$B37+2),0)</f>
        <v>0</v>
      </c>
      <c r="H59" s="2">
        <f>+IF(AND(H$7&gt;='02. Controlo'!$G$85,'04-Aux. Calculos'!H$7&lt;='02. Controlo'!$P$85),HLOOKUP(H$7,'02. Controlo'!$G$85:$P$106,$B37+2),0)</f>
        <v>0</v>
      </c>
      <c r="I59" s="2">
        <f>+IF(AND(I$7&gt;='02. Controlo'!$G$85,'04-Aux. Calculos'!I$7&lt;='02. Controlo'!$P$85),HLOOKUP(I$7,'02. Controlo'!$G$85:$P$106,$B37+2),0)</f>
        <v>0</v>
      </c>
      <c r="J59" s="2">
        <f>+IF(AND(J$7&gt;='02. Controlo'!$G$85,'04-Aux. Calculos'!J$7&lt;='02. Controlo'!$P$85),HLOOKUP(J$7,'02. Controlo'!$G$85:$P$106,$B37+2),0)</f>
        <v>0</v>
      </c>
      <c r="K59" s="2">
        <f>+IF(AND(K$7&gt;='02. Controlo'!$G$85,'04-Aux. Calculos'!K$7&lt;='02. Controlo'!$P$85),HLOOKUP(K$7,'02. Controlo'!$G$85:$P$106,$B37+2),0)</f>
        <v>0</v>
      </c>
      <c r="L59" s="2">
        <f>+IF(AND(L$7&gt;='02. Controlo'!$G$85,'04-Aux. Calculos'!L$7&lt;='02. Controlo'!$P$85),HLOOKUP(L$7,'02. Controlo'!$G$85:$P$106,$B37+2),0)</f>
        <v>0</v>
      </c>
      <c r="M59" s="2">
        <f>+IF(AND(M$7&gt;='02. Controlo'!$G$85,'04-Aux. Calculos'!M$7&lt;='02. Controlo'!$P$85),HLOOKUP(M$7,'02. Controlo'!$G$85:$P$106,$B37+2),0)</f>
        <v>0</v>
      </c>
      <c r="N59" s="2">
        <f>+IF(AND(N$7&gt;='02. Controlo'!$G$85,'04-Aux. Calculos'!N$7&lt;='02. Controlo'!$P$85),HLOOKUP(N$7,'02. Controlo'!$G$85:$P$106,$B37+2),0)</f>
        <v>0</v>
      </c>
      <c r="O59" s="2">
        <f>+IF(AND(O$7&gt;='02. Controlo'!$G$85,'04-Aux. Calculos'!O$7&lt;='02. Controlo'!$P$85),HLOOKUP(O$7,'02. Controlo'!$G$85:$P$106,$B37+2),0)</f>
        <v>0</v>
      </c>
      <c r="P59" s="2">
        <f>+IF(AND(P$7&gt;='02. Controlo'!$G$85,'04-Aux. Calculos'!P$7&lt;='02. Controlo'!$P$85),HLOOKUP(P$7,'02. Controlo'!$G$85:$P$106,$B37+2),0)</f>
        <v>0</v>
      </c>
      <c r="Q59" s="2">
        <f>+IF(AND(Q$7&gt;='02. Controlo'!$G$85,'04-Aux. Calculos'!Q$7&lt;='02. Controlo'!$P$85),HLOOKUP(Q$7,'02. Controlo'!$G$85:$P$106,$B37+2),0)</f>
        <v>0</v>
      </c>
      <c r="R59" s="2">
        <f>+IF(AND(R$7&gt;='02. Controlo'!$G$85,'04-Aux. Calculos'!R$7&lt;='02. Controlo'!$P$85),HLOOKUP(R$7,'02. Controlo'!$G$85:$P$106,$B37+2),0)</f>
        <v>0</v>
      </c>
      <c r="S59" s="2">
        <f>+IF(AND(S$7&gt;='02. Controlo'!$G$85,'04-Aux. Calculos'!S$7&lt;='02. Controlo'!$P$85),HLOOKUP(S$7,'02. Controlo'!$G$85:$P$106,$B37+2),0)</f>
        <v>0</v>
      </c>
      <c r="T59" s="2">
        <f>+IF(AND(T$7&gt;='02. Controlo'!$G$85,'04-Aux. Calculos'!T$7&lt;='02. Controlo'!$P$85),HLOOKUP(T$7,'02. Controlo'!$G$85:$P$106,$B37+2),0)</f>
        <v>0</v>
      </c>
      <c r="U59" s="2">
        <f>+IF(AND(U$7&gt;='02. Controlo'!$G$85,'04-Aux. Calculos'!U$7&lt;='02. Controlo'!$P$85),HLOOKUP(U$7,'02. Controlo'!$G$85:$P$106,$B37+2),0)</f>
        <v>0</v>
      </c>
      <c r="V59" s="2">
        <f>+IF(AND(V$7&gt;='02. Controlo'!$G$85,'04-Aux. Calculos'!V$7&lt;='02. Controlo'!$P$85),HLOOKUP(V$7,'02. Controlo'!$G$85:$P$106,$B37+2),0)</f>
        <v>0</v>
      </c>
      <c r="W59" s="2">
        <f>+IF(AND(W$7&gt;='02. Controlo'!$G$85,'04-Aux. Calculos'!W$7&lt;='02. Controlo'!$P$85),HLOOKUP(W$7,'02. Controlo'!$G$85:$P$106,$B37+2),0)</f>
        <v>0</v>
      </c>
      <c r="X59" s="2">
        <f>+IF(AND(X$7&gt;='02. Controlo'!$G$85,'04-Aux. Calculos'!X$7&lt;='02. Controlo'!$P$85),HLOOKUP(X$7,'02. Controlo'!$G$85:$P$106,$B37+2),0)</f>
        <v>0</v>
      </c>
      <c r="Y59" s="2">
        <f>+IF(AND(Y$7&gt;='02. Controlo'!$G$85,'04-Aux. Calculos'!Y$7&lt;='02. Controlo'!$P$85),HLOOKUP(Y$7,'02. Controlo'!$G$85:$P$106,$B37+2),0)</f>
        <v>0</v>
      </c>
      <c r="Z59" s="2">
        <f>+IF(AND(Z$7&gt;='02. Controlo'!$G$85,'04-Aux. Calculos'!Z$7&lt;='02. Controlo'!$P$85),HLOOKUP(Z$7,'02. Controlo'!$G$85:$P$106,$B37+2),0)</f>
        <v>0</v>
      </c>
      <c r="AA59" s="2">
        <f>+IF(AND(AA$7&gt;='02. Controlo'!$G$85,'04-Aux. Calculos'!AA$7&lt;='02. Controlo'!$P$85),HLOOKUP(AA$7,'02. Controlo'!$G$85:$P$106,$B37+2),0)</f>
        <v>0</v>
      </c>
      <c r="AB59" s="2">
        <f>+IF(AND(AB$7&gt;='02. Controlo'!$G$85,'04-Aux. Calculos'!AB$7&lt;='02. Controlo'!$P$85),HLOOKUP(AB$7,'02. Controlo'!$G$85:$P$106,$B37+2),0)</f>
        <v>0</v>
      </c>
      <c r="AC59" s="2">
        <f>+IF(AND(AC$7&gt;='02. Controlo'!$G$85,'04-Aux. Calculos'!AC$7&lt;='02. Controlo'!$P$85),HLOOKUP(AC$7,'02. Controlo'!$G$85:$P$106,$B37+2),0)</f>
        <v>0</v>
      </c>
      <c r="AD59" s="2">
        <f>+IF(AND(AD$7&gt;='02. Controlo'!$G$85,'04-Aux. Calculos'!AD$7&lt;='02. Controlo'!$P$85),HLOOKUP(AD$7,'02. Controlo'!$G$85:$P$106,$B37+2),0)</f>
        <v>0</v>
      </c>
      <c r="AE59" s="2">
        <f>+IF(AND(AE$7&gt;='02. Controlo'!$G$85,'04-Aux. Calculos'!AE$7&lt;='02. Controlo'!$P$85),HLOOKUP(AE$7,'02. Controlo'!$G$85:$P$106,$B37+2),0)</f>
        <v>0</v>
      </c>
      <c r="AF59" s="2">
        <f>+IF(AND(AF$7&gt;='02. Controlo'!$G$85,'04-Aux. Calculos'!AF$7&lt;='02. Controlo'!$P$85),HLOOKUP(AF$7,'02. Controlo'!$G$85:$P$106,$B37+2),0)</f>
        <v>0</v>
      </c>
      <c r="AG59" s="2">
        <f>+IF(AND(AG$7&gt;='02. Controlo'!$G$85,'04-Aux. Calculos'!AG$7&lt;='02. Controlo'!$P$85),HLOOKUP(AG$7,'02. Controlo'!$G$85:$P$106,$B37+2),0)</f>
        <v>0</v>
      </c>
    </row>
    <row r="60" spans="2:33" ht="15" customHeight="1" x14ac:dyDescent="0.25">
      <c r="B60" s="36">
        <v>16</v>
      </c>
      <c r="D60" s="2">
        <f>+IF(AND(D$7&gt;='02. Controlo'!$G$85,'04-Aux. Calculos'!D$7&lt;='02. Controlo'!$P$85),HLOOKUP(D$7,'02. Controlo'!$G$85:$P$106,$B38+2),0)</f>
        <v>0</v>
      </c>
      <c r="E60" s="2">
        <f>+IF(AND(E$7&gt;='02. Controlo'!$G$85,'04-Aux. Calculos'!E$7&lt;='02. Controlo'!$P$85),HLOOKUP(E$7,'02. Controlo'!$G$85:$P$106,$B38+2),0)</f>
        <v>0</v>
      </c>
      <c r="F60" s="2">
        <f>+IF(AND(F$7&gt;='02. Controlo'!$G$85,'04-Aux. Calculos'!F$7&lt;='02. Controlo'!$P$85),HLOOKUP(F$7,'02. Controlo'!$G$85:$P$106,$B38+2),0)</f>
        <v>0</v>
      </c>
      <c r="G60" s="2">
        <f>+IF(AND(G$7&gt;='02. Controlo'!$G$85,'04-Aux. Calculos'!G$7&lt;='02. Controlo'!$P$85),HLOOKUP(G$7,'02. Controlo'!$G$85:$P$106,$B38+2),0)</f>
        <v>0</v>
      </c>
      <c r="H60" s="2">
        <f>+IF(AND(H$7&gt;='02. Controlo'!$G$85,'04-Aux. Calculos'!H$7&lt;='02. Controlo'!$P$85),HLOOKUP(H$7,'02. Controlo'!$G$85:$P$106,$B38+2),0)</f>
        <v>0</v>
      </c>
      <c r="I60" s="2">
        <f>+IF(AND(I$7&gt;='02. Controlo'!$G$85,'04-Aux. Calculos'!I$7&lt;='02. Controlo'!$P$85),HLOOKUP(I$7,'02. Controlo'!$G$85:$P$106,$B38+2),0)</f>
        <v>0</v>
      </c>
      <c r="J60" s="2">
        <f>+IF(AND(J$7&gt;='02. Controlo'!$G$85,'04-Aux. Calculos'!J$7&lt;='02. Controlo'!$P$85),HLOOKUP(J$7,'02. Controlo'!$G$85:$P$106,$B38+2),0)</f>
        <v>0</v>
      </c>
      <c r="K60" s="2">
        <f>+IF(AND(K$7&gt;='02. Controlo'!$G$85,'04-Aux. Calculos'!K$7&lt;='02. Controlo'!$P$85),HLOOKUP(K$7,'02. Controlo'!$G$85:$P$106,$B38+2),0)</f>
        <v>0</v>
      </c>
      <c r="L60" s="2">
        <f>+IF(AND(L$7&gt;='02. Controlo'!$G$85,'04-Aux. Calculos'!L$7&lt;='02. Controlo'!$P$85),HLOOKUP(L$7,'02. Controlo'!$G$85:$P$106,$B38+2),0)</f>
        <v>0</v>
      </c>
      <c r="M60" s="2">
        <f>+IF(AND(M$7&gt;='02. Controlo'!$G$85,'04-Aux. Calculos'!M$7&lt;='02. Controlo'!$P$85),HLOOKUP(M$7,'02. Controlo'!$G$85:$P$106,$B38+2),0)</f>
        <v>0</v>
      </c>
      <c r="N60" s="2">
        <f>+IF(AND(N$7&gt;='02. Controlo'!$G$85,'04-Aux. Calculos'!N$7&lt;='02. Controlo'!$P$85),HLOOKUP(N$7,'02. Controlo'!$G$85:$P$106,$B38+2),0)</f>
        <v>0</v>
      </c>
      <c r="O60" s="2">
        <f>+IF(AND(O$7&gt;='02. Controlo'!$G$85,'04-Aux. Calculos'!O$7&lt;='02. Controlo'!$P$85),HLOOKUP(O$7,'02. Controlo'!$G$85:$P$106,$B38+2),0)</f>
        <v>0</v>
      </c>
      <c r="P60" s="2">
        <f>+IF(AND(P$7&gt;='02. Controlo'!$G$85,'04-Aux. Calculos'!P$7&lt;='02. Controlo'!$P$85),HLOOKUP(P$7,'02. Controlo'!$G$85:$P$106,$B38+2),0)</f>
        <v>0</v>
      </c>
      <c r="Q60" s="2">
        <f>+IF(AND(Q$7&gt;='02. Controlo'!$G$85,'04-Aux. Calculos'!Q$7&lt;='02. Controlo'!$P$85),HLOOKUP(Q$7,'02. Controlo'!$G$85:$P$106,$B38+2),0)</f>
        <v>0</v>
      </c>
      <c r="R60" s="2">
        <f>+IF(AND(R$7&gt;='02. Controlo'!$G$85,'04-Aux. Calculos'!R$7&lt;='02. Controlo'!$P$85),HLOOKUP(R$7,'02. Controlo'!$G$85:$P$106,$B38+2),0)</f>
        <v>0</v>
      </c>
      <c r="S60" s="2">
        <f>+IF(AND(S$7&gt;='02. Controlo'!$G$85,'04-Aux. Calculos'!S$7&lt;='02. Controlo'!$P$85),HLOOKUP(S$7,'02. Controlo'!$G$85:$P$106,$B38+2),0)</f>
        <v>0</v>
      </c>
      <c r="T60" s="2">
        <f>+IF(AND(T$7&gt;='02. Controlo'!$G$85,'04-Aux. Calculos'!T$7&lt;='02. Controlo'!$P$85),HLOOKUP(T$7,'02. Controlo'!$G$85:$P$106,$B38+2),0)</f>
        <v>0</v>
      </c>
      <c r="U60" s="2">
        <f>+IF(AND(U$7&gt;='02. Controlo'!$G$85,'04-Aux. Calculos'!U$7&lt;='02. Controlo'!$P$85),HLOOKUP(U$7,'02. Controlo'!$G$85:$P$106,$B38+2),0)</f>
        <v>0</v>
      </c>
      <c r="V60" s="2">
        <f>+IF(AND(V$7&gt;='02. Controlo'!$G$85,'04-Aux. Calculos'!V$7&lt;='02. Controlo'!$P$85),HLOOKUP(V$7,'02. Controlo'!$G$85:$P$106,$B38+2),0)</f>
        <v>0</v>
      </c>
      <c r="W60" s="2">
        <f>+IF(AND(W$7&gt;='02. Controlo'!$G$85,'04-Aux. Calculos'!W$7&lt;='02. Controlo'!$P$85),HLOOKUP(W$7,'02. Controlo'!$G$85:$P$106,$B38+2),0)</f>
        <v>0</v>
      </c>
      <c r="X60" s="2">
        <f>+IF(AND(X$7&gt;='02. Controlo'!$G$85,'04-Aux. Calculos'!X$7&lt;='02. Controlo'!$P$85),HLOOKUP(X$7,'02. Controlo'!$G$85:$P$106,$B38+2),0)</f>
        <v>0</v>
      </c>
      <c r="Y60" s="2">
        <f>+IF(AND(Y$7&gt;='02. Controlo'!$G$85,'04-Aux. Calculos'!Y$7&lt;='02. Controlo'!$P$85),HLOOKUP(Y$7,'02. Controlo'!$G$85:$P$106,$B38+2),0)</f>
        <v>0</v>
      </c>
      <c r="Z60" s="2">
        <f>+IF(AND(Z$7&gt;='02. Controlo'!$G$85,'04-Aux. Calculos'!Z$7&lt;='02. Controlo'!$P$85),HLOOKUP(Z$7,'02. Controlo'!$G$85:$P$106,$B38+2),0)</f>
        <v>0</v>
      </c>
      <c r="AA60" s="2">
        <f>+IF(AND(AA$7&gt;='02. Controlo'!$G$85,'04-Aux. Calculos'!AA$7&lt;='02. Controlo'!$P$85),HLOOKUP(AA$7,'02. Controlo'!$G$85:$P$106,$B38+2),0)</f>
        <v>0</v>
      </c>
      <c r="AB60" s="2">
        <f>+IF(AND(AB$7&gt;='02. Controlo'!$G$85,'04-Aux. Calculos'!AB$7&lt;='02. Controlo'!$P$85),HLOOKUP(AB$7,'02. Controlo'!$G$85:$P$106,$B38+2),0)</f>
        <v>0</v>
      </c>
      <c r="AC60" s="2">
        <f>+IF(AND(AC$7&gt;='02. Controlo'!$G$85,'04-Aux. Calculos'!AC$7&lt;='02. Controlo'!$P$85),HLOOKUP(AC$7,'02. Controlo'!$G$85:$P$106,$B38+2),0)</f>
        <v>0</v>
      </c>
      <c r="AD60" s="2">
        <f>+IF(AND(AD$7&gt;='02. Controlo'!$G$85,'04-Aux. Calculos'!AD$7&lt;='02. Controlo'!$P$85),HLOOKUP(AD$7,'02. Controlo'!$G$85:$P$106,$B38+2),0)</f>
        <v>0</v>
      </c>
      <c r="AE60" s="2">
        <f>+IF(AND(AE$7&gt;='02. Controlo'!$G$85,'04-Aux. Calculos'!AE$7&lt;='02. Controlo'!$P$85),HLOOKUP(AE$7,'02. Controlo'!$G$85:$P$106,$B38+2),0)</f>
        <v>0</v>
      </c>
      <c r="AF60" s="2">
        <f>+IF(AND(AF$7&gt;='02. Controlo'!$G$85,'04-Aux. Calculos'!AF$7&lt;='02. Controlo'!$P$85),HLOOKUP(AF$7,'02. Controlo'!$G$85:$P$106,$B38+2),0)</f>
        <v>0</v>
      </c>
      <c r="AG60" s="2">
        <f>+IF(AND(AG$7&gt;='02. Controlo'!$G$85,'04-Aux. Calculos'!AG$7&lt;='02. Controlo'!$P$85),HLOOKUP(AG$7,'02. Controlo'!$G$85:$P$106,$B38+2),0)</f>
        <v>0</v>
      </c>
    </row>
    <row r="61" spans="2:33" ht="15" customHeight="1" x14ac:dyDescent="0.25">
      <c r="B61" s="36">
        <v>17</v>
      </c>
      <c r="D61" s="2">
        <f>+IF(AND(D$7&gt;='02. Controlo'!$G$85,'04-Aux. Calculos'!D$7&lt;='02. Controlo'!$P$85),HLOOKUP(D$7,'02. Controlo'!$G$85:$P$106,$B39+2),0)</f>
        <v>0</v>
      </c>
      <c r="E61" s="2">
        <f>+IF(AND(E$7&gt;='02. Controlo'!$G$85,'04-Aux. Calculos'!E$7&lt;='02. Controlo'!$P$85),HLOOKUP(E$7,'02. Controlo'!$G$85:$P$106,$B39+2),0)</f>
        <v>0</v>
      </c>
      <c r="F61" s="2">
        <f>+IF(AND(F$7&gt;='02. Controlo'!$G$85,'04-Aux. Calculos'!F$7&lt;='02. Controlo'!$P$85),HLOOKUP(F$7,'02. Controlo'!$G$85:$P$106,$B39+2),0)</f>
        <v>0</v>
      </c>
      <c r="G61" s="2">
        <f>+IF(AND(G$7&gt;='02. Controlo'!$G$85,'04-Aux. Calculos'!G$7&lt;='02. Controlo'!$P$85),HLOOKUP(G$7,'02. Controlo'!$G$85:$P$106,$B39+2),0)</f>
        <v>0</v>
      </c>
      <c r="H61" s="2">
        <f>+IF(AND(H$7&gt;='02. Controlo'!$G$85,'04-Aux. Calculos'!H$7&lt;='02. Controlo'!$P$85),HLOOKUP(H$7,'02. Controlo'!$G$85:$P$106,$B39+2),0)</f>
        <v>0</v>
      </c>
      <c r="I61" s="2">
        <f>+IF(AND(I$7&gt;='02. Controlo'!$G$85,'04-Aux. Calculos'!I$7&lt;='02. Controlo'!$P$85),HLOOKUP(I$7,'02. Controlo'!$G$85:$P$106,$B39+2),0)</f>
        <v>0</v>
      </c>
      <c r="J61" s="2">
        <f>+IF(AND(J$7&gt;='02. Controlo'!$G$85,'04-Aux. Calculos'!J$7&lt;='02. Controlo'!$P$85),HLOOKUP(J$7,'02. Controlo'!$G$85:$P$106,$B39+2),0)</f>
        <v>0</v>
      </c>
      <c r="K61" s="2">
        <f>+IF(AND(K$7&gt;='02. Controlo'!$G$85,'04-Aux. Calculos'!K$7&lt;='02. Controlo'!$P$85),HLOOKUP(K$7,'02. Controlo'!$G$85:$P$106,$B39+2),0)</f>
        <v>0</v>
      </c>
      <c r="L61" s="2">
        <f>+IF(AND(L$7&gt;='02. Controlo'!$G$85,'04-Aux. Calculos'!L$7&lt;='02. Controlo'!$P$85),HLOOKUP(L$7,'02. Controlo'!$G$85:$P$106,$B39+2),0)</f>
        <v>0</v>
      </c>
      <c r="M61" s="2">
        <f>+IF(AND(M$7&gt;='02. Controlo'!$G$85,'04-Aux. Calculos'!M$7&lt;='02. Controlo'!$P$85),HLOOKUP(M$7,'02. Controlo'!$G$85:$P$106,$B39+2),0)</f>
        <v>0</v>
      </c>
      <c r="N61" s="2">
        <f>+IF(AND(N$7&gt;='02. Controlo'!$G$85,'04-Aux. Calculos'!N$7&lt;='02. Controlo'!$P$85),HLOOKUP(N$7,'02. Controlo'!$G$85:$P$106,$B39+2),0)</f>
        <v>0</v>
      </c>
      <c r="O61" s="2">
        <f>+IF(AND(O$7&gt;='02. Controlo'!$G$85,'04-Aux. Calculos'!O$7&lt;='02. Controlo'!$P$85),HLOOKUP(O$7,'02. Controlo'!$G$85:$P$106,$B39+2),0)</f>
        <v>0</v>
      </c>
      <c r="P61" s="2">
        <f>+IF(AND(P$7&gt;='02. Controlo'!$G$85,'04-Aux. Calculos'!P$7&lt;='02. Controlo'!$P$85),HLOOKUP(P$7,'02. Controlo'!$G$85:$P$106,$B39+2),0)</f>
        <v>0</v>
      </c>
      <c r="Q61" s="2">
        <f>+IF(AND(Q$7&gt;='02. Controlo'!$G$85,'04-Aux. Calculos'!Q$7&lt;='02. Controlo'!$P$85),HLOOKUP(Q$7,'02. Controlo'!$G$85:$P$106,$B39+2),0)</f>
        <v>0</v>
      </c>
      <c r="R61" s="2">
        <f>+IF(AND(R$7&gt;='02. Controlo'!$G$85,'04-Aux. Calculos'!R$7&lt;='02. Controlo'!$P$85),HLOOKUP(R$7,'02. Controlo'!$G$85:$P$106,$B39+2),0)</f>
        <v>0</v>
      </c>
      <c r="S61" s="2">
        <f>+IF(AND(S$7&gt;='02. Controlo'!$G$85,'04-Aux. Calculos'!S$7&lt;='02. Controlo'!$P$85),HLOOKUP(S$7,'02. Controlo'!$G$85:$P$106,$B39+2),0)</f>
        <v>0</v>
      </c>
      <c r="T61" s="2">
        <f>+IF(AND(T$7&gt;='02. Controlo'!$G$85,'04-Aux. Calculos'!T$7&lt;='02. Controlo'!$P$85),HLOOKUP(T$7,'02. Controlo'!$G$85:$P$106,$B39+2),0)</f>
        <v>0</v>
      </c>
      <c r="U61" s="2">
        <f>+IF(AND(U$7&gt;='02. Controlo'!$G$85,'04-Aux. Calculos'!U$7&lt;='02. Controlo'!$P$85),HLOOKUP(U$7,'02. Controlo'!$G$85:$P$106,$B39+2),0)</f>
        <v>0</v>
      </c>
      <c r="V61" s="2">
        <f>+IF(AND(V$7&gt;='02. Controlo'!$G$85,'04-Aux. Calculos'!V$7&lt;='02. Controlo'!$P$85),HLOOKUP(V$7,'02. Controlo'!$G$85:$P$106,$B39+2),0)</f>
        <v>0</v>
      </c>
      <c r="W61" s="2">
        <f>+IF(AND(W$7&gt;='02. Controlo'!$G$85,'04-Aux. Calculos'!W$7&lt;='02. Controlo'!$P$85),HLOOKUP(W$7,'02. Controlo'!$G$85:$P$106,$B39+2),0)</f>
        <v>0</v>
      </c>
      <c r="X61" s="2">
        <f>+IF(AND(X$7&gt;='02. Controlo'!$G$85,'04-Aux. Calculos'!X$7&lt;='02. Controlo'!$P$85),HLOOKUP(X$7,'02. Controlo'!$G$85:$P$106,$B39+2),0)</f>
        <v>0</v>
      </c>
      <c r="Y61" s="2">
        <f>+IF(AND(Y$7&gt;='02. Controlo'!$G$85,'04-Aux. Calculos'!Y$7&lt;='02. Controlo'!$P$85),HLOOKUP(Y$7,'02. Controlo'!$G$85:$P$106,$B39+2),0)</f>
        <v>0</v>
      </c>
      <c r="Z61" s="2">
        <f>+IF(AND(Z$7&gt;='02. Controlo'!$G$85,'04-Aux. Calculos'!Z$7&lt;='02. Controlo'!$P$85),HLOOKUP(Z$7,'02. Controlo'!$G$85:$P$106,$B39+2),0)</f>
        <v>0</v>
      </c>
      <c r="AA61" s="2">
        <f>+IF(AND(AA$7&gt;='02. Controlo'!$G$85,'04-Aux. Calculos'!AA$7&lt;='02. Controlo'!$P$85),HLOOKUP(AA$7,'02. Controlo'!$G$85:$P$106,$B39+2),0)</f>
        <v>0</v>
      </c>
      <c r="AB61" s="2">
        <f>+IF(AND(AB$7&gt;='02. Controlo'!$G$85,'04-Aux. Calculos'!AB$7&lt;='02. Controlo'!$P$85),HLOOKUP(AB$7,'02. Controlo'!$G$85:$P$106,$B39+2),0)</f>
        <v>0</v>
      </c>
      <c r="AC61" s="2">
        <f>+IF(AND(AC$7&gt;='02. Controlo'!$G$85,'04-Aux. Calculos'!AC$7&lt;='02. Controlo'!$P$85),HLOOKUP(AC$7,'02. Controlo'!$G$85:$P$106,$B39+2),0)</f>
        <v>0</v>
      </c>
      <c r="AD61" s="2">
        <f>+IF(AND(AD$7&gt;='02. Controlo'!$G$85,'04-Aux. Calculos'!AD$7&lt;='02. Controlo'!$P$85),HLOOKUP(AD$7,'02. Controlo'!$G$85:$P$106,$B39+2),0)</f>
        <v>0</v>
      </c>
      <c r="AE61" s="2">
        <f>+IF(AND(AE$7&gt;='02. Controlo'!$G$85,'04-Aux. Calculos'!AE$7&lt;='02. Controlo'!$P$85),HLOOKUP(AE$7,'02. Controlo'!$G$85:$P$106,$B39+2),0)</f>
        <v>0</v>
      </c>
      <c r="AF61" s="2">
        <f>+IF(AND(AF$7&gt;='02. Controlo'!$G$85,'04-Aux. Calculos'!AF$7&lt;='02. Controlo'!$P$85),HLOOKUP(AF$7,'02. Controlo'!$G$85:$P$106,$B39+2),0)</f>
        <v>0</v>
      </c>
      <c r="AG61" s="2">
        <f>+IF(AND(AG$7&gt;='02. Controlo'!$G$85,'04-Aux. Calculos'!AG$7&lt;='02. Controlo'!$P$85),HLOOKUP(AG$7,'02. Controlo'!$G$85:$P$106,$B39+2),0)</f>
        <v>0</v>
      </c>
    </row>
    <row r="62" spans="2:33" ht="15" customHeight="1" x14ac:dyDescent="0.25">
      <c r="B62" s="36">
        <v>18</v>
      </c>
      <c r="D62" s="2">
        <f>+IF(AND(D$7&gt;='02. Controlo'!$G$85,'04-Aux. Calculos'!D$7&lt;='02. Controlo'!$P$85),HLOOKUP(D$7,'02. Controlo'!$G$85:$P$106,$B40+2),0)</f>
        <v>0</v>
      </c>
      <c r="E62" s="2">
        <f>+IF(AND(E$7&gt;='02. Controlo'!$G$85,'04-Aux. Calculos'!E$7&lt;='02. Controlo'!$P$85),HLOOKUP(E$7,'02. Controlo'!$G$85:$P$106,$B40+2),0)</f>
        <v>0</v>
      </c>
      <c r="F62" s="2">
        <f>+IF(AND(F$7&gt;='02. Controlo'!$G$85,'04-Aux. Calculos'!F$7&lt;='02. Controlo'!$P$85),HLOOKUP(F$7,'02. Controlo'!$G$85:$P$106,$B40+2),0)</f>
        <v>0</v>
      </c>
      <c r="G62" s="2">
        <f>+IF(AND(G$7&gt;='02. Controlo'!$G$85,'04-Aux. Calculos'!G$7&lt;='02. Controlo'!$P$85),HLOOKUP(G$7,'02. Controlo'!$G$85:$P$106,$B40+2),0)</f>
        <v>0</v>
      </c>
      <c r="H62" s="2">
        <f>+IF(AND(H$7&gt;='02. Controlo'!$G$85,'04-Aux. Calculos'!H$7&lt;='02. Controlo'!$P$85),HLOOKUP(H$7,'02. Controlo'!$G$85:$P$106,$B40+2),0)</f>
        <v>0</v>
      </c>
      <c r="I62" s="2">
        <f>+IF(AND(I$7&gt;='02. Controlo'!$G$85,'04-Aux. Calculos'!I$7&lt;='02. Controlo'!$P$85),HLOOKUP(I$7,'02. Controlo'!$G$85:$P$106,$B40+2),0)</f>
        <v>0</v>
      </c>
      <c r="J62" s="2">
        <f>+IF(AND(J$7&gt;='02. Controlo'!$G$85,'04-Aux. Calculos'!J$7&lt;='02. Controlo'!$P$85),HLOOKUP(J$7,'02. Controlo'!$G$85:$P$106,$B40+2),0)</f>
        <v>0</v>
      </c>
      <c r="K62" s="2">
        <f>+IF(AND(K$7&gt;='02. Controlo'!$G$85,'04-Aux. Calculos'!K$7&lt;='02. Controlo'!$P$85),HLOOKUP(K$7,'02. Controlo'!$G$85:$P$106,$B40+2),0)</f>
        <v>0</v>
      </c>
      <c r="L62" s="2">
        <f>+IF(AND(L$7&gt;='02. Controlo'!$G$85,'04-Aux. Calculos'!L$7&lt;='02. Controlo'!$P$85),HLOOKUP(L$7,'02. Controlo'!$G$85:$P$106,$B40+2),0)</f>
        <v>0</v>
      </c>
      <c r="M62" s="2">
        <f>+IF(AND(M$7&gt;='02. Controlo'!$G$85,'04-Aux. Calculos'!M$7&lt;='02. Controlo'!$P$85),HLOOKUP(M$7,'02. Controlo'!$G$85:$P$106,$B40+2),0)</f>
        <v>0</v>
      </c>
      <c r="N62" s="2">
        <f>+IF(AND(N$7&gt;='02. Controlo'!$G$85,'04-Aux. Calculos'!N$7&lt;='02. Controlo'!$P$85),HLOOKUP(N$7,'02. Controlo'!$G$85:$P$106,$B40+2),0)</f>
        <v>0</v>
      </c>
      <c r="O62" s="2">
        <f>+IF(AND(O$7&gt;='02. Controlo'!$G$85,'04-Aux. Calculos'!O$7&lt;='02. Controlo'!$P$85),HLOOKUP(O$7,'02. Controlo'!$G$85:$P$106,$B40+2),0)</f>
        <v>0</v>
      </c>
      <c r="P62" s="2">
        <f>+IF(AND(P$7&gt;='02. Controlo'!$G$85,'04-Aux. Calculos'!P$7&lt;='02. Controlo'!$P$85),HLOOKUP(P$7,'02. Controlo'!$G$85:$P$106,$B40+2),0)</f>
        <v>0</v>
      </c>
      <c r="Q62" s="2">
        <f>+IF(AND(Q$7&gt;='02. Controlo'!$G$85,'04-Aux. Calculos'!Q$7&lt;='02. Controlo'!$P$85),HLOOKUP(Q$7,'02. Controlo'!$G$85:$P$106,$B40+2),0)</f>
        <v>0</v>
      </c>
      <c r="R62" s="2">
        <f>+IF(AND(R$7&gt;='02. Controlo'!$G$85,'04-Aux. Calculos'!R$7&lt;='02. Controlo'!$P$85),HLOOKUP(R$7,'02. Controlo'!$G$85:$P$106,$B40+2),0)</f>
        <v>0</v>
      </c>
      <c r="S62" s="2">
        <f>+IF(AND(S$7&gt;='02. Controlo'!$G$85,'04-Aux. Calculos'!S$7&lt;='02. Controlo'!$P$85),HLOOKUP(S$7,'02. Controlo'!$G$85:$P$106,$B40+2),0)</f>
        <v>0</v>
      </c>
      <c r="T62" s="2">
        <f>+IF(AND(T$7&gt;='02. Controlo'!$G$85,'04-Aux. Calculos'!T$7&lt;='02. Controlo'!$P$85),HLOOKUP(T$7,'02. Controlo'!$G$85:$P$106,$B40+2),0)</f>
        <v>0</v>
      </c>
      <c r="U62" s="2">
        <f>+IF(AND(U$7&gt;='02. Controlo'!$G$85,'04-Aux. Calculos'!U$7&lt;='02. Controlo'!$P$85),HLOOKUP(U$7,'02. Controlo'!$G$85:$P$106,$B40+2),0)</f>
        <v>0</v>
      </c>
      <c r="V62" s="2">
        <f>+IF(AND(V$7&gt;='02. Controlo'!$G$85,'04-Aux. Calculos'!V$7&lt;='02. Controlo'!$P$85),HLOOKUP(V$7,'02. Controlo'!$G$85:$P$106,$B40+2),0)</f>
        <v>0</v>
      </c>
      <c r="W62" s="2">
        <f>+IF(AND(W$7&gt;='02. Controlo'!$G$85,'04-Aux. Calculos'!W$7&lt;='02. Controlo'!$P$85),HLOOKUP(W$7,'02. Controlo'!$G$85:$P$106,$B40+2),0)</f>
        <v>0</v>
      </c>
      <c r="X62" s="2">
        <f>+IF(AND(X$7&gt;='02. Controlo'!$G$85,'04-Aux. Calculos'!X$7&lt;='02. Controlo'!$P$85),HLOOKUP(X$7,'02. Controlo'!$G$85:$P$106,$B40+2),0)</f>
        <v>0</v>
      </c>
      <c r="Y62" s="2">
        <f>+IF(AND(Y$7&gt;='02. Controlo'!$G$85,'04-Aux. Calculos'!Y$7&lt;='02. Controlo'!$P$85),HLOOKUP(Y$7,'02. Controlo'!$G$85:$P$106,$B40+2),0)</f>
        <v>0</v>
      </c>
      <c r="Z62" s="2">
        <f>+IF(AND(Z$7&gt;='02. Controlo'!$G$85,'04-Aux. Calculos'!Z$7&lt;='02. Controlo'!$P$85),HLOOKUP(Z$7,'02. Controlo'!$G$85:$P$106,$B40+2),0)</f>
        <v>0</v>
      </c>
      <c r="AA62" s="2">
        <f>+IF(AND(AA$7&gt;='02. Controlo'!$G$85,'04-Aux. Calculos'!AA$7&lt;='02. Controlo'!$P$85),HLOOKUP(AA$7,'02. Controlo'!$G$85:$P$106,$B40+2),0)</f>
        <v>0</v>
      </c>
      <c r="AB62" s="2">
        <f>+IF(AND(AB$7&gt;='02. Controlo'!$G$85,'04-Aux. Calculos'!AB$7&lt;='02. Controlo'!$P$85),HLOOKUP(AB$7,'02. Controlo'!$G$85:$P$106,$B40+2),0)</f>
        <v>0</v>
      </c>
      <c r="AC62" s="2">
        <f>+IF(AND(AC$7&gt;='02. Controlo'!$G$85,'04-Aux. Calculos'!AC$7&lt;='02. Controlo'!$P$85),HLOOKUP(AC$7,'02. Controlo'!$G$85:$P$106,$B40+2),0)</f>
        <v>0</v>
      </c>
      <c r="AD62" s="2">
        <f>+IF(AND(AD$7&gt;='02. Controlo'!$G$85,'04-Aux. Calculos'!AD$7&lt;='02. Controlo'!$P$85),HLOOKUP(AD$7,'02. Controlo'!$G$85:$P$106,$B40+2),0)</f>
        <v>0</v>
      </c>
      <c r="AE62" s="2">
        <f>+IF(AND(AE$7&gt;='02. Controlo'!$G$85,'04-Aux. Calculos'!AE$7&lt;='02. Controlo'!$P$85),HLOOKUP(AE$7,'02. Controlo'!$G$85:$P$106,$B40+2),0)</f>
        <v>0</v>
      </c>
      <c r="AF62" s="2">
        <f>+IF(AND(AF$7&gt;='02. Controlo'!$G$85,'04-Aux. Calculos'!AF$7&lt;='02. Controlo'!$P$85),HLOOKUP(AF$7,'02. Controlo'!$G$85:$P$106,$B40+2),0)</f>
        <v>0</v>
      </c>
      <c r="AG62" s="2">
        <f>+IF(AND(AG$7&gt;='02. Controlo'!$G$85,'04-Aux. Calculos'!AG$7&lt;='02. Controlo'!$P$85),HLOOKUP(AG$7,'02. Controlo'!$G$85:$P$106,$B40+2),0)</f>
        <v>0</v>
      </c>
    </row>
    <row r="63" spans="2:33" ht="15" customHeight="1" x14ac:dyDescent="0.25">
      <c r="B63" s="36">
        <v>19</v>
      </c>
      <c r="D63" s="2">
        <f>+IF(AND(D$7&gt;='02. Controlo'!$G$85,'04-Aux. Calculos'!D$7&lt;='02. Controlo'!$P$85),HLOOKUP(D$7,'02. Controlo'!$G$85:$P$106,$B41+2),0)</f>
        <v>0</v>
      </c>
      <c r="E63" s="2">
        <f>+IF(AND(E$7&gt;='02. Controlo'!$G$85,'04-Aux. Calculos'!E$7&lt;='02. Controlo'!$P$85),HLOOKUP(E$7,'02. Controlo'!$G$85:$P$106,$B41+2),0)</f>
        <v>0</v>
      </c>
      <c r="F63" s="2">
        <f>+IF(AND(F$7&gt;='02. Controlo'!$G$85,'04-Aux. Calculos'!F$7&lt;='02. Controlo'!$P$85),HLOOKUP(F$7,'02. Controlo'!$G$85:$P$106,$B41+2),0)</f>
        <v>0</v>
      </c>
      <c r="G63" s="2">
        <f>+IF(AND(G$7&gt;='02. Controlo'!$G$85,'04-Aux. Calculos'!G$7&lt;='02. Controlo'!$P$85),HLOOKUP(G$7,'02. Controlo'!$G$85:$P$106,$B41+2),0)</f>
        <v>0</v>
      </c>
      <c r="H63" s="2">
        <f>+IF(AND(H$7&gt;='02. Controlo'!$G$85,'04-Aux. Calculos'!H$7&lt;='02. Controlo'!$P$85),HLOOKUP(H$7,'02. Controlo'!$G$85:$P$106,$B41+2),0)</f>
        <v>0</v>
      </c>
      <c r="I63" s="2">
        <f>+IF(AND(I$7&gt;='02. Controlo'!$G$85,'04-Aux. Calculos'!I$7&lt;='02. Controlo'!$P$85),HLOOKUP(I$7,'02. Controlo'!$G$85:$P$106,$B41+2),0)</f>
        <v>0</v>
      </c>
      <c r="J63" s="2">
        <f>+IF(AND(J$7&gt;='02. Controlo'!$G$85,'04-Aux. Calculos'!J$7&lt;='02. Controlo'!$P$85),HLOOKUP(J$7,'02. Controlo'!$G$85:$P$106,$B41+2),0)</f>
        <v>0</v>
      </c>
      <c r="K63" s="2">
        <f>+IF(AND(K$7&gt;='02. Controlo'!$G$85,'04-Aux. Calculos'!K$7&lt;='02. Controlo'!$P$85),HLOOKUP(K$7,'02. Controlo'!$G$85:$P$106,$B41+2),0)</f>
        <v>0</v>
      </c>
      <c r="L63" s="2">
        <f>+IF(AND(L$7&gt;='02. Controlo'!$G$85,'04-Aux. Calculos'!L$7&lt;='02. Controlo'!$P$85),HLOOKUP(L$7,'02. Controlo'!$G$85:$P$106,$B41+2),0)</f>
        <v>0</v>
      </c>
      <c r="M63" s="2">
        <f>+IF(AND(M$7&gt;='02. Controlo'!$G$85,'04-Aux. Calculos'!M$7&lt;='02. Controlo'!$P$85),HLOOKUP(M$7,'02. Controlo'!$G$85:$P$106,$B41+2),0)</f>
        <v>0</v>
      </c>
      <c r="N63" s="2">
        <f>+IF(AND(N$7&gt;='02. Controlo'!$G$85,'04-Aux. Calculos'!N$7&lt;='02. Controlo'!$P$85),HLOOKUP(N$7,'02. Controlo'!$G$85:$P$106,$B41+2),0)</f>
        <v>0</v>
      </c>
      <c r="O63" s="2">
        <f>+IF(AND(O$7&gt;='02. Controlo'!$G$85,'04-Aux. Calculos'!O$7&lt;='02. Controlo'!$P$85),HLOOKUP(O$7,'02. Controlo'!$G$85:$P$106,$B41+2),0)</f>
        <v>0</v>
      </c>
      <c r="P63" s="2">
        <f>+IF(AND(P$7&gt;='02. Controlo'!$G$85,'04-Aux. Calculos'!P$7&lt;='02. Controlo'!$P$85),HLOOKUP(P$7,'02. Controlo'!$G$85:$P$106,$B41+2),0)</f>
        <v>0</v>
      </c>
      <c r="Q63" s="2">
        <f>+IF(AND(Q$7&gt;='02. Controlo'!$G$85,'04-Aux. Calculos'!Q$7&lt;='02. Controlo'!$P$85),HLOOKUP(Q$7,'02. Controlo'!$G$85:$P$106,$B41+2),0)</f>
        <v>0</v>
      </c>
      <c r="R63" s="2">
        <f>+IF(AND(R$7&gt;='02. Controlo'!$G$85,'04-Aux. Calculos'!R$7&lt;='02. Controlo'!$P$85),HLOOKUP(R$7,'02. Controlo'!$G$85:$P$106,$B41+2),0)</f>
        <v>0</v>
      </c>
      <c r="S63" s="2">
        <f>+IF(AND(S$7&gt;='02. Controlo'!$G$85,'04-Aux. Calculos'!S$7&lt;='02. Controlo'!$P$85),HLOOKUP(S$7,'02. Controlo'!$G$85:$P$106,$B41+2),0)</f>
        <v>0</v>
      </c>
      <c r="T63" s="2">
        <f>+IF(AND(T$7&gt;='02. Controlo'!$G$85,'04-Aux. Calculos'!T$7&lt;='02. Controlo'!$P$85),HLOOKUP(T$7,'02. Controlo'!$G$85:$P$106,$B41+2),0)</f>
        <v>0</v>
      </c>
      <c r="U63" s="2">
        <f>+IF(AND(U$7&gt;='02. Controlo'!$G$85,'04-Aux. Calculos'!U$7&lt;='02. Controlo'!$P$85),HLOOKUP(U$7,'02. Controlo'!$G$85:$P$106,$B41+2),0)</f>
        <v>0</v>
      </c>
      <c r="V63" s="2">
        <f>+IF(AND(V$7&gt;='02. Controlo'!$G$85,'04-Aux. Calculos'!V$7&lt;='02. Controlo'!$P$85),HLOOKUP(V$7,'02. Controlo'!$G$85:$P$106,$B41+2),0)</f>
        <v>0</v>
      </c>
      <c r="W63" s="2">
        <f>+IF(AND(W$7&gt;='02. Controlo'!$G$85,'04-Aux. Calculos'!W$7&lt;='02. Controlo'!$P$85),HLOOKUP(W$7,'02. Controlo'!$G$85:$P$106,$B41+2),0)</f>
        <v>0</v>
      </c>
      <c r="X63" s="2">
        <f>+IF(AND(X$7&gt;='02. Controlo'!$G$85,'04-Aux. Calculos'!X$7&lt;='02. Controlo'!$P$85),HLOOKUP(X$7,'02. Controlo'!$G$85:$P$106,$B41+2),0)</f>
        <v>0</v>
      </c>
      <c r="Y63" s="2">
        <f>+IF(AND(Y$7&gt;='02. Controlo'!$G$85,'04-Aux. Calculos'!Y$7&lt;='02. Controlo'!$P$85),HLOOKUP(Y$7,'02. Controlo'!$G$85:$P$106,$B41+2),0)</f>
        <v>0</v>
      </c>
      <c r="Z63" s="2">
        <f>+IF(AND(Z$7&gt;='02. Controlo'!$G$85,'04-Aux. Calculos'!Z$7&lt;='02. Controlo'!$P$85),HLOOKUP(Z$7,'02. Controlo'!$G$85:$P$106,$B41+2),0)</f>
        <v>0</v>
      </c>
      <c r="AA63" s="2">
        <f>+IF(AND(AA$7&gt;='02. Controlo'!$G$85,'04-Aux. Calculos'!AA$7&lt;='02. Controlo'!$P$85),HLOOKUP(AA$7,'02. Controlo'!$G$85:$P$106,$B41+2),0)</f>
        <v>0</v>
      </c>
      <c r="AB63" s="2">
        <f>+IF(AND(AB$7&gt;='02. Controlo'!$G$85,'04-Aux. Calculos'!AB$7&lt;='02. Controlo'!$P$85),HLOOKUP(AB$7,'02. Controlo'!$G$85:$P$106,$B41+2),0)</f>
        <v>0</v>
      </c>
      <c r="AC63" s="2">
        <f>+IF(AND(AC$7&gt;='02. Controlo'!$G$85,'04-Aux. Calculos'!AC$7&lt;='02. Controlo'!$P$85),HLOOKUP(AC$7,'02. Controlo'!$G$85:$P$106,$B41+2),0)</f>
        <v>0</v>
      </c>
      <c r="AD63" s="2">
        <f>+IF(AND(AD$7&gt;='02. Controlo'!$G$85,'04-Aux. Calculos'!AD$7&lt;='02. Controlo'!$P$85),HLOOKUP(AD$7,'02. Controlo'!$G$85:$P$106,$B41+2),0)</f>
        <v>0</v>
      </c>
      <c r="AE63" s="2">
        <f>+IF(AND(AE$7&gt;='02. Controlo'!$G$85,'04-Aux. Calculos'!AE$7&lt;='02. Controlo'!$P$85),HLOOKUP(AE$7,'02. Controlo'!$G$85:$P$106,$B41+2),0)</f>
        <v>0</v>
      </c>
      <c r="AF63" s="2">
        <f>+IF(AND(AF$7&gt;='02. Controlo'!$G$85,'04-Aux. Calculos'!AF$7&lt;='02. Controlo'!$P$85),HLOOKUP(AF$7,'02. Controlo'!$G$85:$P$106,$B41+2),0)</f>
        <v>0</v>
      </c>
      <c r="AG63" s="2">
        <f>+IF(AND(AG$7&gt;='02. Controlo'!$G$85,'04-Aux. Calculos'!AG$7&lt;='02. Controlo'!$P$85),HLOOKUP(AG$7,'02. Controlo'!$G$85:$P$106,$B41+2),0)</f>
        <v>0</v>
      </c>
    </row>
    <row r="64" spans="2:33" ht="15" customHeight="1" x14ac:dyDescent="0.25">
      <c r="B64" s="36">
        <v>20</v>
      </c>
      <c r="D64" s="2">
        <f>+IF(AND(D$7&gt;='02. Controlo'!$G$85,'04-Aux. Calculos'!D$7&lt;='02. Controlo'!$P$85),HLOOKUP(D$7,'02. Controlo'!$G$85:$P$106,$B42+2),0)</f>
        <v>0</v>
      </c>
      <c r="E64" s="2">
        <f>+IF(AND(E$7&gt;='02. Controlo'!$G$85,'04-Aux. Calculos'!E$7&lt;='02. Controlo'!$P$85),HLOOKUP(E$7,'02. Controlo'!$G$85:$P$106,$B42+2),0)</f>
        <v>0</v>
      </c>
      <c r="F64" s="2">
        <f>+IF(AND(F$7&gt;='02. Controlo'!$G$85,'04-Aux. Calculos'!F$7&lt;='02. Controlo'!$P$85),HLOOKUP(F$7,'02. Controlo'!$G$85:$P$106,$B42+2),0)</f>
        <v>0</v>
      </c>
      <c r="G64" s="2">
        <f>+IF(AND(G$7&gt;='02. Controlo'!$G$85,'04-Aux. Calculos'!G$7&lt;='02. Controlo'!$P$85),HLOOKUP(G$7,'02. Controlo'!$G$85:$P$106,$B42+2),0)</f>
        <v>0</v>
      </c>
      <c r="H64" s="2">
        <f>+IF(AND(H$7&gt;='02. Controlo'!$G$85,'04-Aux. Calculos'!H$7&lt;='02. Controlo'!$P$85),HLOOKUP(H$7,'02. Controlo'!$G$85:$P$106,$B42+2),0)</f>
        <v>0</v>
      </c>
      <c r="I64" s="2">
        <f>+IF(AND(I$7&gt;='02. Controlo'!$G$85,'04-Aux. Calculos'!I$7&lt;='02. Controlo'!$P$85),HLOOKUP(I$7,'02. Controlo'!$G$85:$P$106,$B42+2),0)</f>
        <v>0</v>
      </c>
      <c r="J64" s="2">
        <f>+IF(AND(J$7&gt;='02. Controlo'!$G$85,'04-Aux. Calculos'!J$7&lt;='02. Controlo'!$P$85),HLOOKUP(J$7,'02. Controlo'!$G$85:$P$106,$B42+2),0)</f>
        <v>0</v>
      </c>
      <c r="K64" s="2">
        <f>+IF(AND(K$7&gt;='02. Controlo'!$G$85,'04-Aux. Calculos'!K$7&lt;='02. Controlo'!$P$85),HLOOKUP(K$7,'02. Controlo'!$G$85:$P$106,$B42+2),0)</f>
        <v>0</v>
      </c>
      <c r="L64" s="2">
        <f>+IF(AND(L$7&gt;='02. Controlo'!$G$85,'04-Aux. Calculos'!L$7&lt;='02. Controlo'!$P$85),HLOOKUP(L$7,'02. Controlo'!$G$85:$P$106,$B42+2),0)</f>
        <v>0</v>
      </c>
      <c r="M64" s="2">
        <f>+IF(AND(M$7&gt;='02. Controlo'!$G$85,'04-Aux. Calculos'!M$7&lt;='02. Controlo'!$P$85),HLOOKUP(M$7,'02. Controlo'!$G$85:$P$106,$B42+2),0)</f>
        <v>0</v>
      </c>
      <c r="N64" s="2">
        <f>+IF(AND(N$7&gt;='02. Controlo'!$G$85,'04-Aux. Calculos'!N$7&lt;='02. Controlo'!$P$85),HLOOKUP(N$7,'02. Controlo'!$G$85:$P$106,$B42+2),0)</f>
        <v>0</v>
      </c>
      <c r="O64" s="2">
        <f>+IF(AND(O$7&gt;='02. Controlo'!$G$85,'04-Aux. Calculos'!O$7&lt;='02. Controlo'!$P$85),HLOOKUP(O$7,'02. Controlo'!$G$85:$P$106,$B42+2),0)</f>
        <v>0</v>
      </c>
      <c r="P64" s="2">
        <f>+IF(AND(P$7&gt;='02. Controlo'!$G$85,'04-Aux. Calculos'!P$7&lt;='02. Controlo'!$P$85),HLOOKUP(P$7,'02. Controlo'!$G$85:$P$106,$B42+2),0)</f>
        <v>0</v>
      </c>
      <c r="Q64" s="2">
        <f>+IF(AND(Q$7&gt;='02. Controlo'!$G$85,'04-Aux. Calculos'!Q$7&lt;='02. Controlo'!$P$85),HLOOKUP(Q$7,'02. Controlo'!$G$85:$P$106,$B42+2),0)</f>
        <v>0</v>
      </c>
      <c r="R64" s="2">
        <f>+IF(AND(R$7&gt;='02. Controlo'!$G$85,'04-Aux. Calculos'!R$7&lt;='02. Controlo'!$P$85),HLOOKUP(R$7,'02. Controlo'!$G$85:$P$106,$B42+2),0)</f>
        <v>0</v>
      </c>
      <c r="S64" s="2">
        <f>+IF(AND(S$7&gt;='02. Controlo'!$G$85,'04-Aux. Calculos'!S$7&lt;='02. Controlo'!$P$85),HLOOKUP(S$7,'02. Controlo'!$G$85:$P$106,$B42+2),0)</f>
        <v>0</v>
      </c>
      <c r="T64" s="2">
        <f>+IF(AND(T$7&gt;='02. Controlo'!$G$85,'04-Aux. Calculos'!T$7&lt;='02. Controlo'!$P$85),HLOOKUP(T$7,'02. Controlo'!$G$85:$P$106,$B42+2),0)</f>
        <v>0</v>
      </c>
      <c r="U64" s="2">
        <f>+IF(AND(U$7&gt;='02. Controlo'!$G$85,'04-Aux. Calculos'!U$7&lt;='02. Controlo'!$P$85),HLOOKUP(U$7,'02. Controlo'!$G$85:$P$106,$B42+2),0)</f>
        <v>0</v>
      </c>
      <c r="V64" s="2">
        <f>+IF(AND(V$7&gt;='02. Controlo'!$G$85,'04-Aux. Calculos'!V$7&lt;='02. Controlo'!$P$85),HLOOKUP(V$7,'02. Controlo'!$G$85:$P$106,$B42+2),0)</f>
        <v>0</v>
      </c>
      <c r="W64" s="2">
        <f>+IF(AND(W$7&gt;='02. Controlo'!$G$85,'04-Aux. Calculos'!W$7&lt;='02. Controlo'!$P$85),HLOOKUP(W$7,'02. Controlo'!$G$85:$P$106,$B42+2),0)</f>
        <v>0</v>
      </c>
      <c r="X64" s="2">
        <f>+IF(AND(X$7&gt;='02. Controlo'!$G$85,'04-Aux. Calculos'!X$7&lt;='02. Controlo'!$P$85),HLOOKUP(X$7,'02. Controlo'!$G$85:$P$106,$B42+2),0)</f>
        <v>0</v>
      </c>
      <c r="Y64" s="2">
        <f>+IF(AND(Y$7&gt;='02. Controlo'!$G$85,'04-Aux. Calculos'!Y$7&lt;='02. Controlo'!$P$85),HLOOKUP(Y$7,'02. Controlo'!$G$85:$P$106,$B42+2),0)</f>
        <v>0</v>
      </c>
      <c r="Z64" s="2">
        <f>+IF(AND(Z$7&gt;='02. Controlo'!$G$85,'04-Aux. Calculos'!Z$7&lt;='02. Controlo'!$P$85),HLOOKUP(Z$7,'02. Controlo'!$G$85:$P$106,$B42+2),0)</f>
        <v>0</v>
      </c>
      <c r="AA64" s="2">
        <f>+IF(AND(AA$7&gt;='02. Controlo'!$G$85,'04-Aux. Calculos'!AA$7&lt;='02. Controlo'!$P$85),HLOOKUP(AA$7,'02. Controlo'!$G$85:$P$106,$B42+2),0)</f>
        <v>0</v>
      </c>
      <c r="AB64" s="2">
        <f>+IF(AND(AB$7&gt;='02. Controlo'!$G$85,'04-Aux. Calculos'!AB$7&lt;='02. Controlo'!$P$85),HLOOKUP(AB$7,'02. Controlo'!$G$85:$P$106,$B42+2),0)</f>
        <v>0</v>
      </c>
      <c r="AC64" s="2">
        <f>+IF(AND(AC$7&gt;='02. Controlo'!$G$85,'04-Aux. Calculos'!AC$7&lt;='02. Controlo'!$P$85),HLOOKUP(AC$7,'02. Controlo'!$G$85:$P$106,$B42+2),0)</f>
        <v>0</v>
      </c>
      <c r="AD64" s="2">
        <f>+IF(AND(AD$7&gt;='02. Controlo'!$G$85,'04-Aux. Calculos'!AD$7&lt;='02. Controlo'!$P$85),HLOOKUP(AD$7,'02. Controlo'!$G$85:$P$106,$B42+2),0)</f>
        <v>0</v>
      </c>
      <c r="AE64" s="2">
        <f>+IF(AND(AE$7&gt;='02. Controlo'!$G$85,'04-Aux. Calculos'!AE$7&lt;='02. Controlo'!$P$85),HLOOKUP(AE$7,'02. Controlo'!$G$85:$P$106,$B42+2),0)</f>
        <v>0</v>
      </c>
      <c r="AF64" s="2">
        <f>+IF(AND(AF$7&gt;='02. Controlo'!$G$85,'04-Aux. Calculos'!AF$7&lt;='02. Controlo'!$P$85),HLOOKUP(AF$7,'02. Controlo'!$G$85:$P$106,$B42+2),0)</f>
        <v>0</v>
      </c>
      <c r="AG64" s="2">
        <f>+IF(AND(AG$7&gt;='02. Controlo'!$G$85,'04-Aux. Calculos'!AG$7&lt;='02. Controlo'!$P$85),HLOOKUP(AG$7,'02. Controlo'!$G$85:$P$106,$B42+2),0)</f>
        <v>0</v>
      </c>
    </row>
    <row r="65" spans="2:33" ht="15" customHeight="1" x14ac:dyDescent="0.25"/>
    <row r="66" spans="2:33" ht="15" customHeight="1" x14ac:dyDescent="0.25">
      <c r="B66" s="2" t="s">
        <v>80</v>
      </c>
    </row>
    <row r="67" spans="2:33" ht="15" customHeight="1" x14ac:dyDescent="0.25">
      <c r="B67" s="36">
        <v>1</v>
      </c>
      <c r="C67" s="38"/>
      <c r="D67" s="2">
        <f>+C67+D23-D45</f>
        <v>0</v>
      </c>
      <c r="E67" s="2">
        <f t="shared" ref="E67:AG67" si="1">+D67+E23-E45</f>
        <v>1</v>
      </c>
      <c r="F67" s="2">
        <f t="shared" si="1"/>
        <v>1</v>
      </c>
      <c r="G67" s="2">
        <f t="shared" si="1"/>
        <v>1</v>
      </c>
      <c r="H67" s="2">
        <f t="shared" si="1"/>
        <v>1</v>
      </c>
      <c r="I67" s="2">
        <f t="shared" si="1"/>
        <v>1</v>
      </c>
      <c r="J67" s="2">
        <f t="shared" si="1"/>
        <v>0</v>
      </c>
      <c r="K67" s="2">
        <f t="shared" si="1"/>
        <v>0</v>
      </c>
      <c r="L67" s="2">
        <f t="shared" si="1"/>
        <v>0</v>
      </c>
      <c r="M67" s="2">
        <f t="shared" si="1"/>
        <v>0</v>
      </c>
      <c r="N67" s="2">
        <f t="shared" si="1"/>
        <v>0</v>
      </c>
      <c r="O67" s="2">
        <f t="shared" si="1"/>
        <v>0</v>
      </c>
      <c r="P67" s="2">
        <f t="shared" si="1"/>
        <v>0</v>
      </c>
      <c r="Q67" s="2">
        <f t="shared" si="1"/>
        <v>0</v>
      </c>
      <c r="R67" s="2">
        <f t="shared" si="1"/>
        <v>0</v>
      </c>
      <c r="S67" s="2">
        <f t="shared" si="1"/>
        <v>0</v>
      </c>
      <c r="T67" s="2">
        <f t="shared" si="1"/>
        <v>0</v>
      </c>
      <c r="U67" s="2">
        <f t="shared" si="1"/>
        <v>0</v>
      </c>
      <c r="V67" s="2">
        <f t="shared" si="1"/>
        <v>0</v>
      </c>
      <c r="W67" s="2">
        <f t="shared" si="1"/>
        <v>0</v>
      </c>
      <c r="X67" s="2">
        <f t="shared" si="1"/>
        <v>0</v>
      </c>
      <c r="Y67" s="2">
        <f t="shared" si="1"/>
        <v>0</v>
      </c>
      <c r="Z67" s="2">
        <f t="shared" si="1"/>
        <v>0</v>
      </c>
      <c r="AA67" s="2">
        <f t="shared" si="1"/>
        <v>0</v>
      </c>
      <c r="AB67" s="2">
        <f t="shared" si="1"/>
        <v>0</v>
      </c>
      <c r="AC67" s="2">
        <f t="shared" si="1"/>
        <v>0</v>
      </c>
      <c r="AD67" s="2">
        <f t="shared" si="1"/>
        <v>0</v>
      </c>
      <c r="AE67" s="2">
        <f t="shared" si="1"/>
        <v>0</v>
      </c>
      <c r="AF67" s="2">
        <f t="shared" si="1"/>
        <v>0</v>
      </c>
      <c r="AG67" s="2">
        <f t="shared" si="1"/>
        <v>0</v>
      </c>
    </row>
    <row r="68" spans="2:33" ht="15" customHeight="1" x14ac:dyDescent="0.25">
      <c r="B68" s="36">
        <v>2</v>
      </c>
      <c r="C68" s="38"/>
      <c r="D68" s="2">
        <f t="shared" ref="D68:AG68" si="2">+C68+D24-D46</f>
        <v>0</v>
      </c>
      <c r="E68" s="2">
        <f t="shared" si="2"/>
        <v>1</v>
      </c>
      <c r="F68" s="2">
        <f t="shared" si="2"/>
        <v>1</v>
      </c>
      <c r="G68" s="2">
        <f t="shared" si="2"/>
        <v>1</v>
      </c>
      <c r="H68" s="2">
        <f t="shared" si="2"/>
        <v>1</v>
      </c>
      <c r="I68" s="2">
        <f t="shared" si="2"/>
        <v>1</v>
      </c>
      <c r="J68" s="2">
        <f t="shared" si="2"/>
        <v>1</v>
      </c>
      <c r="K68" s="2">
        <f t="shared" si="2"/>
        <v>0</v>
      </c>
      <c r="L68" s="2">
        <f t="shared" si="2"/>
        <v>0</v>
      </c>
      <c r="M68" s="2">
        <f t="shared" si="2"/>
        <v>0</v>
      </c>
      <c r="N68" s="2">
        <f t="shared" si="2"/>
        <v>0</v>
      </c>
      <c r="O68" s="2">
        <f t="shared" si="2"/>
        <v>0</v>
      </c>
      <c r="P68" s="2">
        <f t="shared" si="2"/>
        <v>0</v>
      </c>
      <c r="Q68" s="2">
        <f t="shared" si="2"/>
        <v>0</v>
      </c>
      <c r="R68" s="2">
        <f t="shared" si="2"/>
        <v>0</v>
      </c>
      <c r="S68" s="2">
        <f t="shared" si="2"/>
        <v>0</v>
      </c>
      <c r="T68" s="2">
        <f t="shared" si="2"/>
        <v>0</v>
      </c>
      <c r="U68" s="2">
        <f t="shared" si="2"/>
        <v>0</v>
      </c>
      <c r="V68" s="2">
        <f t="shared" si="2"/>
        <v>0</v>
      </c>
      <c r="W68" s="2">
        <f t="shared" si="2"/>
        <v>0</v>
      </c>
      <c r="X68" s="2">
        <f t="shared" si="2"/>
        <v>0</v>
      </c>
      <c r="Y68" s="2">
        <f t="shared" si="2"/>
        <v>0</v>
      </c>
      <c r="Z68" s="2">
        <f t="shared" si="2"/>
        <v>0</v>
      </c>
      <c r="AA68" s="2">
        <f t="shared" si="2"/>
        <v>0</v>
      </c>
      <c r="AB68" s="2">
        <f t="shared" si="2"/>
        <v>0</v>
      </c>
      <c r="AC68" s="2">
        <f t="shared" si="2"/>
        <v>0</v>
      </c>
      <c r="AD68" s="2">
        <f t="shared" si="2"/>
        <v>0</v>
      </c>
      <c r="AE68" s="2">
        <f t="shared" si="2"/>
        <v>0</v>
      </c>
      <c r="AF68" s="2">
        <f t="shared" si="2"/>
        <v>0</v>
      </c>
      <c r="AG68" s="2">
        <f t="shared" si="2"/>
        <v>0</v>
      </c>
    </row>
    <row r="69" spans="2:33" ht="15" customHeight="1" x14ac:dyDescent="0.25">
      <c r="B69" s="36">
        <v>3</v>
      </c>
      <c r="C69" s="38"/>
      <c r="D69" s="2">
        <f t="shared" ref="D69:AG69" si="3">+C69+D25-D47</f>
        <v>0</v>
      </c>
      <c r="E69" s="2">
        <f t="shared" si="3"/>
        <v>0</v>
      </c>
      <c r="F69" s="2">
        <f t="shared" si="3"/>
        <v>1</v>
      </c>
      <c r="G69" s="2">
        <f t="shared" si="3"/>
        <v>1</v>
      </c>
      <c r="H69" s="2">
        <f t="shared" si="3"/>
        <v>1</v>
      </c>
      <c r="I69" s="2">
        <f t="shared" si="3"/>
        <v>1</v>
      </c>
      <c r="J69" s="2">
        <f t="shared" si="3"/>
        <v>1</v>
      </c>
      <c r="K69" s="2">
        <f t="shared" si="3"/>
        <v>0</v>
      </c>
      <c r="L69" s="2">
        <f t="shared" si="3"/>
        <v>0</v>
      </c>
      <c r="M69" s="2">
        <f t="shared" si="3"/>
        <v>0</v>
      </c>
      <c r="N69" s="2">
        <f t="shared" si="3"/>
        <v>0</v>
      </c>
      <c r="O69" s="2">
        <f t="shared" si="3"/>
        <v>0</v>
      </c>
      <c r="P69" s="2">
        <f t="shared" si="3"/>
        <v>0</v>
      </c>
      <c r="Q69" s="2">
        <f t="shared" si="3"/>
        <v>0</v>
      </c>
      <c r="R69" s="2">
        <f t="shared" si="3"/>
        <v>0</v>
      </c>
      <c r="S69" s="2">
        <f t="shared" si="3"/>
        <v>0</v>
      </c>
      <c r="T69" s="2">
        <f t="shared" si="3"/>
        <v>0</v>
      </c>
      <c r="U69" s="2">
        <f t="shared" si="3"/>
        <v>0</v>
      </c>
      <c r="V69" s="2">
        <f t="shared" si="3"/>
        <v>0</v>
      </c>
      <c r="W69" s="2">
        <f t="shared" si="3"/>
        <v>0</v>
      </c>
      <c r="X69" s="2">
        <f t="shared" si="3"/>
        <v>0</v>
      </c>
      <c r="Y69" s="2">
        <f t="shared" si="3"/>
        <v>0</v>
      </c>
      <c r="Z69" s="2">
        <f t="shared" si="3"/>
        <v>0</v>
      </c>
      <c r="AA69" s="2">
        <f t="shared" si="3"/>
        <v>0</v>
      </c>
      <c r="AB69" s="2">
        <f t="shared" si="3"/>
        <v>0</v>
      </c>
      <c r="AC69" s="2">
        <f t="shared" si="3"/>
        <v>0</v>
      </c>
      <c r="AD69" s="2">
        <f t="shared" si="3"/>
        <v>0</v>
      </c>
      <c r="AE69" s="2">
        <f t="shared" si="3"/>
        <v>0</v>
      </c>
      <c r="AF69" s="2">
        <f t="shared" si="3"/>
        <v>0</v>
      </c>
      <c r="AG69" s="2">
        <f t="shared" si="3"/>
        <v>0</v>
      </c>
    </row>
    <row r="70" spans="2:33" ht="15" customHeight="1" x14ac:dyDescent="0.25">
      <c r="B70" s="36">
        <v>4</v>
      </c>
      <c r="C70" s="38"/>
      <c r="D70" s="2">
        <f t="shared" ref="D70:AG70" si="4">+C70+D26-D48</f>
        <v>1</v>
      </c>
      <c r="E70" s="2">
        <f t="shared" si="4"/>
        <v>1</v>
      </c>
      <c r="F70" s="2">
        <f t="shared" si="4"/>
        <v>1</v>
      </c>
      <c r="G70" s="2">
        <f t="shared" si="4"/>
        <v>1</v>
      </c>
      <c r="H70" s="2">
        <f t="shared" si="4"/>
        <v>1</v>
      </c>
      <c r="I70" s="2">
        <f t="shared" si="4"/>
        <v>1</v>
      </c>
      <c r="J70" s="2">
        <f t="shared" si="4"/>
        <v>0</v>
      </c>
      <c r="K70" s="2">
        <f t="shared" si="4"/>
        <v>0</v>
      </c>
      <c r="L70" s="2">
        <f t="shared" si="4"/>
        <v>0</v>
      </c>
      <c r="M70" s="2">
        <f t="shared" si="4"/>
        <v>0</v>
      </c>
      <c r="N70" s="2">
        <f t="shared" si="4"/>
        <v>0</v>
      </c>
      <c r="O70" s="2">
        <f t="shared" si="4"/>
        <v>0</v>
      </c>
      <c r="P70" s="2">
        <f t="shared" si="4"/>
        <v>0</v>
      </c>
      <c r="Q70" s="2">
        <f t="shared" si="4"/>
        <v>0</v>
      </c>
      <c r="R70" s="2">
        <f t="shared" si="4"/>
        <v>0</v>
      </c>
      <c r="S70" s="2">
        <f t="shared" si="4"/>
        <v>0</v>
      </c>
      <c r="T70" s="2">
        <f t="shared" si="4"/>
        <v>0</v>
      </c>
      <c r="U70" s="2">
        <f t="shared" si="4"/>
        <v>0</v>
      </c>
      <c r="V70" s="2">
        <f t="shared" si="4"/>
        <v>0</v>
      </c>
      <c r="W70" s="2">
        <f t="shared" si="4"/>
        <v>0</v>
      </c>
      <c r="X70" s="2">
        <f t="shared" si="4"/>
        <v>0</v>
      </c>
      <c r="Y70" s="2">
        <f t="shared" si="4"/>
        <v>0</v>
      </c>
      <c r="Z70" s="2">
        <f t="shared" si="4"/>
        <v>0</v>
      </c>
      <c r="AA70" s="2">
        <f t="shared" si="4"/>
        <v>0</v>
      </c>
      <c r="AB70" s="2">
        <f t="shared" si="4"/>
        <v>0</v>
      </c>
      <c r="AC70" s="2">
        <f t="shared" si="4"/>
        <v>0</v>
      </c>
      <c r="AD70" s="2">
        <f t="shared" si="4"/>
        <v>0</v>
      </c>
      <c r="AE70" s="2">
        <f t="shared" si="4"/>
        <v>0</v>
      </c>
      <c r="AF70" s="2">
        <f t="shared" si="4"/>
        <v>0</v>
      </c>
      <c r="AG70" s="2">
        <f t="shared" si="4"/>
        <v>0</v>
      </c>
    </row>
    <row r="71" spans="2:33" ht="15" customHeight="1" x14ac:dyDescent="0.25">
      <c r="B71" s="36">
        <v>5</v>
      </c>
      <c r="C71" s="38"/>
      <c r="D71" s="2">
        <f t="shared" ref="D71:AG71" si="5">+C71+D27-D49</f>
        <v>0</v>
      </c>
      <c r="E71" s="2">
        <f t="shared" si="5"/>
        <v>0</v>
      </c>
      <c r="F71" s="2">
        <f t="shared" si="5"/>
        <v>1</v>
      </c>
      <c r="G71" s="2">
        <f t="shared" si="5"/>
        <v>1</v>
      </c>
      <c r="H71" s="2">
        <f t="shared" si="5"/>
        <v>1</v>
      </c>
      <c r="I71" s="2">
        <f t="shared" si="5"/>
        <v>1</v>
      </c>
      <c r="J71" s="2">
        <f t="shared" si="5"/>
        <v>1</v>
      </c>
      <c r="K71" s="2">
        <f t="shared" si="5"/>
        <v>1</v>
      </c>
      <c r="L71" s="2">
        <f t="shared" si="5"/>
        <v>1</v>
      </c>
      <c r="M71" s="2">
        <f t="shared" si="5"/>
        <v>0</v>
      </c>
      <c r="N71" s="2">
        <f t="shared" si="5"/>
        <v>0</v>
      </c>
      <c r="O71" s="2">
        <f t="shared" si="5"/>
        <v>0</v>
      </c>
      <c r="P71" s="2">
        <f t="shared" si="5"/>
        <v>0</v>
      </c>
      <c r="Q71" s="2">
        <f t="shared" si="5"/>
        <v>0</v>
      </c>
      <c r="R71" s="2">
        <f t="shared" si="5"/>
        <v>0</v>
      </c>
      <c r="S71" s="2">
        <f t="shared" si="5"/>
        <v>0</v>
      </c>
      <c r="T71" s="2">
        <f t="shared" si="5"/>
        <v>0</v>
      </c>
      <c r="U71" s="2">
        <f t="shared" si="5"/>
        <v>0</v>
      </c>
      <c r="V71" s="2">
        <f t="shared" si="5"/>
        <v>0</v>
      </c>
      <c r="W71" s="2">
        <f t="shared" si="5"/>
        <v>0</v>
      </c>
      <c r="X71" s="2">
        <f t="shared" si="5"/>
        <v>0</v>
      </c>
      <c r="Y71" s="2">
        <f t="shared" si="5"/>
        <v>0</v>
      </c>
      <c r="Z71" s="2">
        <f t="shared" si="5"/>
        <v>0</v>
      </c>
      <c r="AA71" s="2">
        <f t="shared" si="5"/>
        <v>0</v>
      </c>
      <c r="AB71" s="2">
        <f t="shared" si="5"/>
        <v>0</v>
      </c>
      <c r="AC71" s="2">
        <f t="shared" si="5"/>
        <v>0</v>
      </c>
      <c r="AD71" s="2">
        <f t="shared" si="5"/>
        <v>0</v>
      </c>
      <c r="AE71" s="2">
        <f t="shared" si="5"/>
        <v>0</v>
      </c>
      <c r="AF71" s="2">
        <f t="shared" si="5"/>
        <v>0</v>
      </c>
      <c r="AG71" s="2">
        <f t="shared" si="5"/>
        <v>0</v>
      </c>
    </row>
    <row r="72" spans="2:33" ht="15" customHeight="1" x14ac:dyDescent="0.25">
      <c r="B72" s="36">
        <v>6</v>
      </c>
      <c r="C72" s="38"/>
      <c r="D72" s="2">
        <f t="shared" ref="D72:AG72" si="6">+C72+D28-D50</f>
        <v>0</v>
      </c>
      <c r="E72" s="2">
        <f t="shared" si="6"/>
        <v>1</v>
      </c>
      <c r="F72" s="2">
        <f t="shared" si="6"/>
        <v>1</v>
      </c>
      <c r="G72" s="2">
        <f t="shared" si="6"/>
        <v>1</v>
      </c>
      <c r="H72" s="2">
        <f t="shared" si="6"/>
        <v>1</v>
      </c>
      <c r="I72" s="2">
        <f t="shared" si="6"/>
        <v>1</v>
      </c>
      <c r="J72" s="2">
        <f t="shared" si="6"/>
        <v>1</v>
      </c>
      <c r="K72" s="2">
        <f t="shared" si="6"/>
        <v>1</v>
      </c>
      <c r="L72" s="2">
        <f t="shared" si="6"/>
        <v>0</v>
      </c>
      <c r="M72" s="2">
        <f t="shared" si="6"/>
        <v>0</v>
      </c>
      <c r="N72" s="2">
        <f t="shared" si="6"/>
        <v>0</v>
      </c>
      <c r="O72" s="2">
        <f t="shared" si="6"/>
        <v>0</v>
      </c>
      <c r="P72" s="2">
        <f t="shared" si="6"/>
        <v>0</v>
      </c>
      <c r="Q72" s="2">
        <f t="shared" si="6"/>
        <v>0</v>
      </c>
      <c r="R72" s="2">
        <f t="shared" si="6"/>
        <v>0</v>
      </c>
      <c r="S72" s="2">
        <f t="shared" si="6"/>
        <v>0</v>
      </c>
      <c r="T72" s="2">
        <f t="shared" si="6"/>
        <v>0</v>
      </c>
      <c r="U72" s="2">
        <f t="shared" si="6"/>
        <v>0</v>
      </c>
      <c r="V72" s="2">
        <f t="shared" si="6"/>
        <v>0</v>
      </c>
      <c r="W72" s="2">
        <f t="shared" si="6"/>
        <v>0</v>
      </c>
      <c r="X72" s="2">
        <f t="shared" si="6"/>
        <v>0</v>
      </c>
      <c r="Y72" s="2">
        <f t="shared" si="6"/>
        <v>0</v>
      </c>
      <c r="Z72" s="2">
        <f t="shared" si="6"/>
        <v>0</v>
      </c>
      <c r="AA72" s="2">
        <f t="shared" si="6"/>
        <v>0</v>
      </c>
      <c r="AB72" s="2">
        <f t="shared" si="6"/>
        <v>0</v>
      </c>
      <c r="AC72" s="2">
        <f t="shared" si="6"/>
        <v>0</v>
      </c>
      <c r="AD72" s="2">
        <f t="shared" si="6"/>
        <v>0</v>
      </c>
      <c r="AE72" s="2">
        <f t="shared" si="6"/>
        <v>0</v>
      </c>
      <c r="AF72" s="2">
        <f t="shared" si="6"/>
        <v>0</v>
      </c>
      <c r="AG72" s="2">
        <f t="shared" si="6"/>
        <v>0</v>
      </c>
    </row>
    <row r="73" spans="2:33" ht="15" customHeight="1" x14ac:dyDescent="0.25">
      <c r="B73" s="36">
        <v>7</v>
      </c>
      <c r="C73" s="38"/>
      <c r="D73" s="2">
        <f t="shared" ref="D73:AG73" si="7">+C73+D29-D51</f>
        <v>0</v>
      </c>
      <c r="E73" s="2">
        <f t="shared" si="7"/>
        <v>0</v>
      </c>
      <c r="F73" s="2">
        <f t="shared" si="7"/>
        <v>1</v>
      </c>
      <c r="G73" s="2">
        <f t="shared" si="7"/>
        <v>1</v>
      </c>
      <c r="H73" s="2">
        <f t="shared" si="7"/>
        <v>1</v>
      </c>
      <c r="I73" s="2">
        <f t="shared" si="7"/>
        <v>1</v>
      </c>
      <c r="J73" s="2">
        <f t="shared" si="7"/>
        <v>1</v>
      </c>
      <c r="K73" s="2">
        <f t="shared" si="7"/>
        <v>0</v>
      </c>
      <c r="L73" s="2">
        <f t="shared" si="7"/>
        <v>0</v>
      </c>
      <c r="M73" s="2">
        <f t="shared" si="7"/>
        <v>0</v>
      </c>
      <c r="N73" s="2">
        <f t="shared" si="7"/>
        <v>0</v>
      </c>
      <c r="O73" s="2">
        <f t="shared" si="7"/>
        <v>0</v>
      </c>
      <c r="P73" s="2">
        <f t="shared" si="7"/>
        <v>0</v>
      </c>
      <c r="Q73" s="2">
        <f t="shared" si="7"/>
        <v>0</v>
      </c>
      <c r="R73" s="2">
        <f t="shared" si="7"/>
        <v>0</v>
      </c>
      <c r="S73" s="2">
        <f t="shared" si="7"/>
        <v>0</v>
      </c>
      <c r="T73" s="2">
        <f t="shared" si="7"/>
        <v>0</v>
      </c>
      <c r="U73" s="2">
        <f t="shared" si="7"/>
        <v>0</v>
      </c>
      <c r="V73" s="2">
        <f t="shared" si="7"/>
        <v>0</v>
      </c>
      <c r="W73" s="2">
        <f t="shared" si="7"/>
        <v>0</v>
      </c>
      <c r="X73" s="2">
        <f t="shared" si="7"/>
        <v>0</v>
      </c>
      <c r="Y73" s="2">
        <f t="shared" si="7"/>
        <v>0</v>
      </c>
      <c r="Z73" s="2">
        <f t="shared" si="7"/>
        <v>0</v>
      </c>
      <c r="AA73" s="2">
        <f t="shared" si="7"/>
        <v>0</v>
      </c>
      <c r="AB73" s="2">
        <f t="shared" si="7"/>
        <v>0</v>
      </c>
      <c r="AC73" s="2">
        <f t="shared" si="7"/>
        <v>0</v>
      </c>
      <c r="AD73" s="2">
        <f t="shared" si="7"/>
        <v>0</v>
      </c>
      <c r="AE73" s="2">
        <f t="shared" si="7"/>
        <v>0</v>
      </c>
      <c r="AF73" s="2">
        <f t="shared" si="7"/>
        <v>0</v>
      </c>
      <c r="AG73" s="2">
        <f t="shared" si="7"/>
        <v>0</v>
      </c>
    </row>
    <row r="74" spans="2:33" ht="15" customHeight="1" x14ac:dyDescent="0.25">
      <c r="B74" s="36">
        <v>8</v>
      </c>
      <c r="C74" s="38"/>
      <c r="D74" s="2">
        <f t="shared" ref="D74:AG74" si="8">+C74+D30-D52</f>
        <v>0</v>
      </c>
      <c r="E74" s="2">
        <f t="shared" si="8"/>
        <v>0</v>
      </c>
      <c r="F74" s="2">
        <f t="shared" si="8"/>
        <v>0</v>
      </c>
      <c r="G74" s="2">
        <f t="shared" si="8"/>
        <v>1</v>
      </c>
      <c r="H74" s="2">
        <f t="shared" si="8"/>
        <v>1</v>
      </c>
      <c r="I74" s="2">
        <f t="shared" si="8"/>
        <v>1</v>
      </c>
      <c r="J74" s="2">
        <f t="shared" si="8"/>
        <v>0</v>
      </c>
      <c r="K74" s="2">
        <f t="shared" si="8"/>
        <v>0</v>
      </c>
      <c r="L74" s="2">
        <f t="shared" si="8"/>
        <v>0</v>
      </c>
      <c r="M74" s="2">
        <f t="shared" si="8"/>
        <v>0</v>
      </c>
      <c r="N74" s="2">
        <f t="shared" si="8"/>
        <v>0</v>
      </c>
      <c r="O74" s="2">
        <f t="shared" si="8"/>
        <v>0</v>
      </c>
      <c r="P74" s="2">
        <f t="shared" si="8"/>
        <v>0</v>
      </c>
      <c r="Q74" s="2">
        <f t="shared" si="8"/>
        <v>0</v>
      </c>
      <c r="R74" s="2">
        <f t="shared" si="8"/>
        <v>0</v>
      </c>
      <c r="S74" s="2">
        <f t="shared" si="8"/>
        <v>0</v>
      </c>
      <c r="T74" s="2">
        <f t="shared" si="8"/>
        <v>0</v>
      </c>
      <c r="U74" s="2">
        <f t="shared" si="8"/>
        <v>0</v>
      </c>
      <c r="V74" s="2">
        <f t="shared" si="8"/>
        <v>0</v>
      </c>
      <c r="W74" s="2">
        <f t="shared" si="8"/>
        <v>0</v>
      </c>
      <c r="X74" s="2">
        <f t="shared" si="8"/>
        <v>0</v>
      </c>
      <c r="Y74" s="2">
        <f t="shared" si="8"/>
        <v>0</v>
      </c>
      <c r="Z74" s="2">
        <f t="shared" si="8"/>
        <v>0</v>
      </c>
      <c r="AA74" s="2">
        <f t="shared" si="8"/>
        <v>0</v>
      </c>
      <c r="AB74" s="2">
        <f t="shared" si="8"/>
        <v>0</v>
      </c>
      <c r="AC74" s="2">
        <f t="shared" si="8"/>
        <v>0</v>
      </c>
      <c r="AD74" s="2">
        <f t="shared" si="8"/>
        <v>0</v>
      </c>
      <c r="AE74" s="2">
        <f t="shared" si="8"/>
        <v>0</v>
      </c>
      <c r="AF74" s="2">
        <f t="shared" si="8"/>
        <v>0</v>
      </c>
      <c r="AG74" s="2">
        <f t="shared" si="8"/>
        <v>0</v>
      </c>
    </row>
    <row r="75" spans="2:33" ht="15" customHeight="1" x14ac:dyDescent="0.25">
      <c r="B75" s="36">
        <v>9</v>
      </c>
      <c r="C75" s="38"/>
      <c r="D75" s="2">
        <f t="shared" ref="D75:AG75" si="9">+C75+D31-D53</f>
        <v>0</v>
      </c>
      <c r="E75" s="2">
        <f t="shared" si="9"/>
        <v>0</v>
      </c>
      <c r="F75" s="2">
        <f t="shared" si="9"/>
        <v>1</v>
      </c>
      <c r="G75" s="2">
        <f t="shared" si="9"/>
        <v>1</v>
      </c>
      <c r="H75" s="2">
        <f t="shared" si="9"/>
        <v>1</v>
      </c>
      <c r="I75" s="2">
        <f t="shared" si="9"/>
        <v>1</v>
      </c>
      <c r="J75" s="2">
        <f t="shared" si="9"/>
        <v>1</v>
      </c>
      <c r="K75" s="2">
        <f t="shared" si="9"/>
        <v>0</v>
      </c>
      <c r="L75" s="2">
        <f t="shared" si="9"/>
        <v>0</v>
      </c>
      <c r="M75" s="2">
        <f t="shared" si="9"/>
        <v>0</v>
      </c>
      <c r="N75" s="2">
        <f t="shared" si="9"/>
        <v>0</v>
      </c>
      <c r="O75" s="2">
        <f t="shared" si="9"/>
        <v>0</v>
      </c>
      <c r="P75" s="2">
        <f t="shared" si="9"/>
        <v>0</v>
      </c>
      <c r="Q75" s="2">
        <f t="shared" si="9"/>
        <v>0</v>
      </c>
      <c r="R75" s="2">
        <f t="shared" si="9"/>
        <v>0</v>
      </c>
      <c r="S75" s="2">
        <f t="shared" si="9"/>
        <v>0</v>
      </c>
      <c r="T75" s="2">
        <f t="shared" si="9"/>
        <v>0</v>
      </c>
      <c r="U75" s="2">
        <f t="shared" si="9"/>
        <v>0</v>
      </c>
      <c r="V75" s="2">
        <f t="shared" si="9"/>
        <v>0</v>
      </c>
      <c r="W75" s="2">
        <f t="shared" si="9"/>
        <v>0</v>
      </c>
      <c r="X75" s="2">
        <f t="shared" si="9"/>
        <v>0</v>
      </c>
      <c r="Y75" s="2">
        <f t="shared" si="9"/>
        <v>0</v>
      </c>
      <c r="Z75" s="2">
        <f t="shared" si="9"/>
        <v>0</v>
      </c>
      <c r="AA75" s="2">
        <f t="shared" si="9"/>
        <v>0</v>
      </c>
      <c r="AB75" s="2">
        <f t="shared" si="9"/>
        <v>0</v>
      </c>
      <c r="AC75" s="2">
        <f t="shared" si="9"/>
        <v>0</v>
      </c>
      <c r="AD75" s="2">
        <f t="shared" si="9"/>
        <v>0</v>
      </c>
      <c r="AE75" s="2">
        <f t="shared" si="9"/>
        <v>0</v>
      </c>
      <c r="AF75" s="2">
        <f t="shared" si="9"/>
        <v>0</v>
      </c>
      <c r="AG75" s="2">
        <f t="shared" si="9"/>
        <v>0</v>
      </c>
    </row>
    <row r="76" spans="2:33" ht="15" customHeight="1" x14ac:dyDescent="0.25">
      <c r="B76" s="36">
        <v>10</v>
      </c>
      <c r="C76" s="38"/>
      <c r="D76" s="2">
        <f t="shared" ref="D76:AG76" si="10">+C76+D32-D54</f>
        <v>1</v>
      </c>
      <c r="E76" s="2">
        <f t="shared" si="10"/>
        <v>1</v>
      </c>
      <c r="F76" s="2">
        <f t="shared" si="10"/>
        <v>1</v>
      </c>
      <c r="G76" s="2">
        <f t="shared" si="10"/>
        <v>1</v>
      </c>
      <c r="H76" s="2">
        <f t="shared" si="10"/>
        <v>1</v>
      </c>
      <c r="I76" s="2">
        <f t="shared" si="10"/>
        <v>1</v>
      </c>
      <c r="J76" s="2">
        <f t="shared" si="10"/>
        <v>1</v>
      </c>
      <c r="K76" s="2">
        <f t="shared" si="10"/>
        <v>1</v>
      </c>
      <c r="L76" s="2">
        <f t="shared" si="10"/>
        <v>1</v>
      </c>
      <c r="M76" s="2">
        <f t="shared" si="10"/>
        <v>0</v>
      </c>
      <c r="N76" s="2">
        <f t="shared" si="10"/>
        <v>0</v>
      </c>
      <c r="O76" s="2">
        <f t="shared" si="10"/>
        <v>0</v>
      </c>
      <c r="P76" s="2">
        <f t="shared" si="10"/>
        <v>0</v>
      </c>
      <c r="Q76" s="2">
        <f t="shared" si="10"/>
        <v>0</v>
      </c>
      <c r="R76" s="2">
        <f t="shared" si="10"/>
        <v>0</v>
      </c>
      <c r="S76" s="2">
        <f t="shared" si="10"/>
        <v>0</v>
      </c>
      <c r="T76" s="2">
        <f t="shared" si="10"/>
        <v>0</v>
      </c>
      <c r="U76" s="2">
        <f t="shared" si="10"/>
        <v>0</v>
      </c>
      <c r="V76" s="2">
        <f t="shared" si="10"/>
        <v>0</v>
      </c>
      <c r="W76" s="2">
        <f t="shared" si="10"/>
        <v>0</v>
      </c>
      <c r="X76" s="2">
        <f t="shared" si="10"/>
        <v>0</v>
      </c>
      <c r="Y76" s="2">
        <f t="shared" si="10"/>
        <v>0</v>
      </c>
      <c r="Z76" s="2">
        <f t="shared" si="10"/>
        <v>0</v>
      </c>
      <c r="AA76" s="2">
        <f t="shared" si="10"/>
        <v>0</v>
      </c>
      <c r="AB76" s="2">
        <f t="shared" si="10"/>
        <v>0</v>
      </c>
      <c r="AC76" s="2">
        <f t="shared" si="10"/>
        <v>0</v>
      </c>
      <c r="AD76" s="2">
        <f t="shared" si="10"/>
        <v>0</v>
      </c>
      <c r="AE76" s="2">
        <f t="shared" si="10"/>
        <v>0</v>
      </c>
      <c r="AF76" s="2">
        <f t="shared" si="10"/>
        <v>0</v>
      </c>
      <c r="AG76" s="2">
        <f t="shared" si="10"/>
        <v>0</v>
      </c>
    </row>
    <row r="77" spans="2:33" ht="15" customHeight="1" x14ac:dyDescent="0.25">
      <c r="B77" s="36">
        <v>11</v>
      </c>
      <c r="C77" s="38"/>
      <c r="D77" s="2">
        <f t="shared" ref="D77:AG77" si="11">+C77+D33-D55</f>
        <v>0</v>
      </c>
      <c r="E77" s="2">
        <f t="shared" si="11"/>
        <v>1</v>
      </c>
      <c r="F77" s="2">
        <f t="shared" si="11"/>
        <v>1</v>
      </c>
      <c r="G77" s="2">
        <f t="shared" si="11"/>
        <v>1</v>
      </c>
      <c r="H77" s="2">
        <f t="shared" si="11"/>
        <v>1</v>
      </c>
      <c r="I77" s="2">
        <f t="shared" si="11"/>
        <v>1</v>
      </c>
      <c r="J77" s="2">
        <f t="shared" si="11"/>
        <v>1</v>
      </c>
      <c r="K77" s="2">
        <f t="shared" si="11"/>
        <v>1</v>
      </c>
      <c r="L77" s="2">
        <f t="shared" si="11"/>
        <v>0</v>
      </c>
      <c r="M77" s="2">
        <f t="shared" si="11"/>
        <v>0</v>
      </c>
      <c r="N77" s="2">
        <f t="shared" si="11"/>
        <v>0</v>
      </c>
      <c r="O77" s="2">
        <f t="shared" si="11"/>
        <v>0</v>
      </c>
      <c r="P77" s="2">
        <f t="shared" si="11"/>
        <v>0</v>
      </c>
      <c r="Q77" s="2">
        <f t="shared" si="11"/>
        <v>0</v>
      </c>
      <c r="R77" s="2">
        <f t="shared" si="11"/>
        <v>0</v>
      </c>
      <c r="S77" s="2">
        <f t="shared" si="11"/>
        <v>0</v>
      </c>
      <c r="T77" s="2">
        <f t="shared" si="11"/>
        <v>0</v>
      </c>
      <c r="U77" s="2">
        <f t="shared" si="11"/>
        <v>0</v>
      </c>
      <c r="V77" s="2">
        <f t="shared" si="11"/>
        <v>0</v>
      </c>
      <c r="W77" s="2">
        <f t="shared" si="11"/>
        <v>0</v>
      </c>
      <c r="X77" s="2">
        <f t="shared" si="11"/>
        <v>0</v>
      </c>
      <c r="Y77" s="2">
        <f t="shared" si="11"/>
        <v>0</v>
      </c>
      <c r="Z77" s="2">
        <f t="shared" si="11"/>
        <v>0</v>
      </c>
      <c r="AA77" s="2">
        <f t="shared" si="11"/>
        <v>0</v>
      </c>
      <c r="AB77" s="2">
        <f t="shared" si="11"/>
        <v>0</v>
      </c>
      <c r="AC77" s="2">
        <f t="shared" si="11"/>
        <v>0</v>
      </c>
      <c r="AD77" s="2">
        <f t="shared" si="11"/>
        <v>0</v>
      </c>
      <c r="AE77" s="2">
        <f t="shared" si="11"/>
        <v>0</v>
      </c>
      <c r="AF77" s="2">
        <f t="shared" si="11"/>
        <v>0</v>
      </c>
      <c r="AG77" s="2">
        <f t="shared" si="11"/>
        <v>0</v>
      </c>
    </row>
    <row r="78" spans="2:33" ht="15" customHeight="1" x14ac:dyDescent="0.25">
      <c r="B78" s="36">
        <v>12</v>
      </c>
      <c r="C78" s="38"/>
      <c r="D78" s="2">
        <f t="shared" ref="D78:AG78" si="12">+C78+D34-D56</f>
        <v>1</v>
      </c>
      <c r="E78" s="2">
        <f t="shared" si="12"/>
        <v>1</v>
      </c>
      <c r="F78" s="2">
        <f t="shared" si="12"/>
        <v>1</v>
      </c>
      <c r="G78" s="2">
        <f t="shared" si="12"/>
        <v>1</v>
      </c>
      <c r="H78" s="2">
        <f t="shared" si="12"/>
        <v>1</v>
      </c>
      <c r="I78" s="2">
        <f t="shared" si="12"/>
        <v>1</v>
      </c>
      <c r="J78" s="2">
        <f t="shared" si="12"/>
        <v>1</v>
      </c>
      <c r="K78" s="2">
        <f t="shared" si="12"/>
        <v>0</v>
      </c>
      <c r="L78" s="2">
        <f t="shared" si="12"/>
        <v>0</v>
      </c>
      <c r="M78" s="2">
        <f t="shared" si="12"/>
        <v>0</v>
      </c>
      <c r="N78" s="2">
        <f t="shared" si="12"/>
        <v>0</v>
      </c>
      <c r="O78" s="2">
        <f t="shared" si="12"/>
        <v>0</v>
      </c>
      <c r="P78" s="2">
        <f t="shared" si="12"/>
        <v>0</v>
      </c>
      <c r="Q78" s="2">
        <f t="shared" si="12"/>
        <v>0</v>
      </c>
      <c r="R78" s="2">
        <f t="shared" si="12"/>
        <v>0</v>
      </c>
      <c r="S78" s="2">
        <f t="shared" si="12"/>
        <v>0</v>
      </c>
      <c r="T78" s="2">
        <f t="shared" si="12"/>
        <v>0</v>
      </c>
      <c r="U78" s="2">
        <f t="shared" si="12"/>
        <v>0</v>
      </c>
      <c r="V78" s="2">
        <f t="shared" si="12"/>
        <v>0</v>
      </c>
      <c r="W78" s="2">
        <f t="shared" si="12"/>
        <v>0</v>
      </c>
      <c r="X78" s="2">
        <f t="shared" si="12"/>
        <v>0</v>
      </c>
      <c r="Y78" s="2">
        <f t="shared" si="12"/>
        <v>0</v>
      </c>
      <c r="Z78" s="2">
        <f t="shared" si="12"/>
        <v>0</v>
      </c>
      <c r="AA78" s="2">
        <f t="shared" si="12"/>
        <v>0</v>
      </c>
      <c r="AB78" s="2">
        <f t="shared" si="12"/>
        <v>0</v>
      </c>
      <c r="AC78" s="2">
        <f t="shared" si="12"/>
        <v>0</v>
      </c>
      <c r="AD78" s="2">
        <f t="shared" si="12"/>
        <v>0</v>
      </c>
      <c r="AE78" s="2">
        <f t="shared" si="12"/>
        <v>0</v>
      </c>
      <c r="AF78" s="2">
        <f t="shared" si="12"/>
        <v>0</v>
      </c>
      <c r="AG78" s="2">
        <f t="shared" si="12"/>
        <v>0</v>
      </c>
    </row>
    <row r="79" spans="2:33" ht="15" customHeight="1" x14ac:dyDescent="0.25">
      <c r="B79" s="36">
        <v>13</v>
      </c>
      <c r="C79" s="38"/>
      <c r="D79" s="2">
        <f t="shared" ref="D79:AG79" si="13">+C79+D35-D57</f>
        <v>0</v>
      </c>
      <c r="E79" s="2">
        <f t="shared" si="13"/>
        <v>0</v>
      </c>
      <c r="F79" s="2">
        <f t="shared" si="13"/>
        <v>1</v>
      </c>
      <c r="G79" s="2">
        <f t="shared" si="13"/>
        <v>1</v>
      </c>
      <c r="H79" s="2">
        <f t="shared" si="13"/>
        <v>1</v>
      </c>
      <c r="I79" s="2">
        <f t="shared" si="13"/>
        <v>1</v>
      </c>
      <c r="J79" s="2">
        <f t="shared" si="13"/>
        <v>1</v>
      </c>
      <c r="K79" s="2">
        <f t="shared" si="13"/>
        <v>1</v>
      </c>
      <c r="L79" s="2">
        <f t="shared" si="13"/>
        <v>0</v>
      </c>
      <c r="M79" s="2">
        <f t="shared" si="13"/>
        <v>0</v>
      </c>
      <c r="N79" s="2">
        <f t="shared" si="13"/>
        <v>0</v>
      </c>
      <c r="O79" s="2">
        <f t="shared" si="13"/>
        <v>0</v>
      </c>
      <c r="P79" s="2">
        <f t="shared" si="13"/>
        <v>0</v>
      </c>
      <c r="Q79" s="2">
        <f t="shared" si="13"/>
        <v>0</v>
      </c>
      <c r="R79" s="2">
        <f t="shared" si="13"/>
        <v>0</v>
      </c>
      <c r="S79" s="2">
        <f t="shared" si="13"/>
        <v>0</v>
      </c>
      <c r="T79" s="2">
        <f t="shared" si="13"/>
        <v>0</v>
      </c>
      <c r="U79" s="2">
        <f t="shared" si="13"/>
        <v>0</v>
      </c>
      <c r="V79" s="2">
        <f t="shared" si="13"/>
        <v>0</v>
      </c>
      <c r="W79" s="2">
        <f t="shared" si="13"/>
        <v>0</v>
      </c>
      <c r="X79" s="2">
        <f t="shared" si="13"/>
        <v>0</v>
      </c>
      <c r="Y79" s="2">
        <f t="shared" si="13"/>
        <v>0</v>
      </c>
      <c r="Z79" s="2">
        <f t="shared" si="13"/>
        <v>0</v>
      </c>
      <c r="AA79" s="2">
        <f t="shared" si="13"/>
        <v>0</v>
      </c>
      <c r="AB79" s="2">
        <f t="shared" si="13"/>
        <v>0</v>
      </c>
      <c r="AC79" s="2">
        <f t="shared" si="13"/>
        <v>0</v>
      </c>
      <c r="AD79" s="2">
        <f t="shared" si="13"/>
        <v>0</v>
      </c>
      <c r="AE79" s="2">
        <f t="shared" si="13"/>
        <v>0</v>
      </c>
      <c r="AF79" s="2">
        <f t="shared" si="13"/>
        <v>0</v>
      </c>
      <c r="AG79" s="2">
        <f t="shared" si="13"/>
        <v>0</v>
      </c>
    </row>
    <row r="80" spans="2:33" ht="15" customHeight="1" x14ac:dyDescent="0.25">
      <c r="B80" s="36">
        <v>14</v>
      </c>
      <c r="C80" s="38"/>
      <c r="D80" s="2">
        <f t="shared" ref="D80:AG80" si="14">+C80+D36-D58</f>
        <v>0</v>
      </c>
      <c r="E80" s="2">
        <f t="shared" si="14"/>
        <v>0</v>
      </c>
      <c r="F80" s="2">
        <f t="shared" si="14"/>
        <v>1</v>
      </c>
      <c r="G80" s="2">
        <f t="shared" si="14"/>
        <v>1</v>
      </c>
      <c r="H80" s="2">
        <f t="shared" si="14"/>
        <v>1</v>
      </c>
      <c r="I80" s="2">
        <f t="shared" si="14"/>
        <v>1</v>
      </c>
      <c r="J80" s="2">
        <f t="shared" si="14"/>
        <v>1</v>
      </c>
      <c r="K80" s="2">
        <f t="shared" si="14"/>
        <v>1</v>
      </c>
      <c r="L80" s="2">
        <f t="shared" si="14"/>
        <v>1</v>
      </c>
      <c r="M80" s="2">
        <f t="shared" si="14"/>
        <v>0</v>
      </c>
      <c r="N80" s="2">
        <f t="shared" si="14"/>
        <v>0</v>
      </c>
      <c r="O80" s="2">
        <f t="shared" si="14"/>
        <v>0</v>
      </c>
      <c r="P80" s="2">
        <f t="shared" si="14"/>
        <v>0</v>
      </c>
      <c r="Q80" s="2">
        <f t="shared" si="14"/>
        <v>0</v>
      </c>
      <c r="R80" s="2">
        <f t="shared" si="14"/>
        <v>0</v>
      </c>
      <c r="S80" s="2">
        <f t="shared" si="14"/>
        <v>0</v>
      </c>
      <c r="T80" s="2">
        <f t="shared" si="14"/>
        <v>0</v>
      </c>
      <c r="U80" s="2">
        <f t="shared" si="14"/>
        <v>0</v>
      </c>
      <c r="V80" s="2">
        <f t="shared" si="14"/>
        <v>0</v>
      </c>
      <c r="W80" s="2">
        <f t="shared" si="14"/>
        <v>0</v>
      </c>
      <c r="X80" s="2">
        <f t="shared" si="14"/>
        <v>0</v>
      </c>
      <c r="Y80" s="2">
        <f t="shared" si="14"/>
        <v>0</v>
      </c>
      <c r="Z80" s="2">
        <f t="shared" si="14"/>
        <v>0</v>
      </c>
      <c r="AA80" s="2">
        <f t="shared" si="14"/>
        <v>0</v>
      </c>
      <c r="AB80" s="2">
        <f t="shared" si="14"/>
        <v>0</v>
      </c>
      <c r="AC80" s="2">
        <f t="shared" si="14"/>
        <v>0</v>
      </c>
      <c r="AD80" s="2">
        <f t="shared" si="14"/>
        <v>0</v>
      </c>
      <c r="AE80" s="2">
        <f t="shared" si="14"/>
        <v>0</v>
      </c>
      <c r="AF80" s="2">
        <f t="shared" si="14"/>
        <v>0</v>
      </c>
      <c r="AG80" s="2">
        <f t="shared" si="14"/>
        <v>0</v>
      </c>
    </row>
    <row r="81" spans="1:33" ht="15" customHeight="1" x14ac:dyDescent="0.25">
      <c r="B81" s="36">
        <v>15</v>
      </c>
      <c r="C81" s="38"/>
      <c r="D81" s="2">
        <f t="shared" ref="D81:AG81" si="15">+C81+D37-D59</f>
        <v>0</v>
      </c>
      <c r="E81" s="2">
        <f t="shared" si="15"/>
        <v>0</v>
      </c>
      <c r="F81" s="2">
        <f t="shared" si="15"/>
        <v>0</v>
      </c>
      <c r="G81" s="2">
        <f t="shared" si="15"/>
        <v>0</v>
      </c>
      <c r="H81" s="2">
        <f t="shared" si="15"/>
        <v>0</v>
      </c>
      <c r="I81" s="2">
        <f t="shared" si="15"/>
        <v>0</v>
      </c>
      <c r="J81" s="2">
        <f t="shared" si="15"/>
        <v>0</v>
      </c>
      <c r="K81" s="2">
        <f t="shared" si="15"/>
        <v>0</v>
      </c>
      <c r="L81" s="2">
        <f t="shared" si="15"/>
        <v>0</v>
      </c>
      <c r="M81" s="2">
        <f t="shared" si="15"/>
        <v>0</v>
      </c>
      <c r="N81" s="2">
        <f t="shared" si="15"/>
        <v>0</v>
      </c>
      <c r="O81" s="2">
        <f t="shared" si="15"/>
        <v>0</v>
      </c>
      <c r="P81" s="2">
        <f t="shared" si="15"/>
        <v>0</v>
      </c>
      <c r="Q81" s="2">
        <f t="shared" si="15"/>
        <v>0</v>
      </c>
      <c r="R81" s="2">
        <f t="shared" si="15"/>
        <v>0</v>
      </c>
      <c r="S81" s="2">
        <f t="shared" si="15"/>
        <v>0</v>
      </c>
      <c r="T81" s="2">
        <f t="shared" si="15"/>
        <v>0</v>
      </c>
      <c r="U81" s="2">
        <f t="shared" si="15"/>
        <v>0</v>
      </c>
      <c r="V81" s="2">
        <f t="shared" si="15"/>
        <v>0</v>
      </c>
      <c r="W81" s="2">
        <f t="shared" si="15"/>
        <v>0</v>
      </c>
      <c r="X81" s="2">
        <f t="shared" si="15"/>
        <v>0</v>
      </c>
      <c r="Y81" s="2">
        <f t="shared" si="15"/>
        <v>0</v>
      </c>
      <c r="Z81" s="2">
        <f t="shared" si="15"/>
        <v>0</v>
      </c>
      <c r="AA81" s="2">
        <f t="shared" si="15"/>
        <v>0</v>
      </c>
      <c r="AB81" s="2">
        <f t="shared" si="15"/>
        <v>0</v>
      </c>
      <c r="AC81" s="2">
        <f t="shared" si="15"/>
        <v>0</v>
      </c>
      <c r="AD81" s="2">
        <f t="shared" si="15"/>
        <v>0</v>
      </c>
      <c r="AE81" s="2">
        <f t="shared" si="15"/>
        <v>0</v>
      </c>
      <c r="AF81" s="2">
        <f t="shared" si="15"/>
        <v>0</v>
      </c>
      <c r="AG81" s="2">
        <f t="shared" si="15"/>
        <v>0</v>
      </c>
    </row>
    <row r="82" spans="1:33" ht="15" customHeight="1" x14ac:dyDescent="0.25">
      <c r="B82" s="36">
        <v>16</v>
      </c>
      <c r="C82" s="38"/>
      <c r="D82" s="2">
        <f t="shared" ref="D82:AG82" si="16">+C82+D38-D60</f>
        <v>0</v>
      </c>
      <c r="E82" s="2">
        <f t="shared" si="16"/>
        <v>0</v>
      </c>
      <c r="F82" s="2">
        <f t="shared" si="16"/>
        <v>0</v>
      </c>
      <c r="G82" s="2">
        <f t="shared" si="16"/>
        <v>0</v>
      </c>
      <c r="H82" s="2">
        <f t="shared" si="16"/>
        <v>0</v>
      </c>
      <c r="I82" s="2">
        <f t="shared" si="16"/>
        <v>0</v>
      </c>
      <c r="J82" s="2">
        <f t="shared" si="16"/>
        <v>0</v>
      </c>
      <c r="K82" s="2">
        <f t="shared" si="16"/>
        <v>0</v>
      </c>
      <c r="L82" s="2">
        <f t="shared" si="16"/>
        <v>0</v>
      </c>
      <c r="M82" s="2">
        <f t="shared" si="16"/>
        <v>0</v>
      </c>
      <c r="N82" s="2">
        <f t="shared" si="16"/>
        <v>0</v>
      </c>
      <c r="O82" s="2">
        <f t="shared" si="16"/>
        <v>0</v>
      </c>
      <c r="P82" s="2">
        <f t="shared" si="16"/>
        <v>0</v>
      </c>
      <c r="Q82" s="2">
        <f t="shared" si="16"/>
        <v>0</v>
      </c>
      <c r="R82" s="2">
        <f t="shared" si="16"/>
        <v>0</v>
      </c>
      <c r="S82" s="2">
        <f t="shared" si="16"/>
        <v>0</v>
      </c>
      <c r="T82" s="2">
        <f t="shared" si="16"/>
        <v>0</v>
      </c>
      <c r="U82" s="2">
        <f t="shared" si="16"/>
        <v>0</v>
      </c>
      <c r="V82" s="2">
        <f t="shared" si="16"/>
        <v>0</v>
      </c>
      <c r="W82" s="2">
        <f t="shared" si="16"/>
        <v>0</v>
      </c>
      <c r="X82" s="2">
        <f t="shared" si="16"/>
        <v>0</v>
      </c>
      <c r="Y82" s="2">
        <f t="shared" si="16"/>
        <v>0</v>
      </c>
      <c r="Z82" s="2">
        <f t="shared" si="16"/>
        <v>0</v>
      </c>
      <c r="AA82" s="2">
        <f t="shared" si="16"/>
        <v>0</v>
      </c>
      <c r="AB82" s="2">
        <f t="shared" si="16"/>
        <v>0</v>
      </c>
      <c r="AC82" s="2">
        <f t="shared" si="16"/>
        <v>0</v>
      </c>
      <c r="AD82" s="2">
        <f t="shared" si="16"/>
        <v>0</v>
      </c>
      <c r="AE82" s="2">
        <f t="shared" si="16"/>
        <v>0</v>
      </c>
      <c r="AF82" s="2">
        <f t="shared" si="16"/>
        <v>0</v>
      </c>
      <c r="AG82" s="2">
        <f t="shared" si="16"/>
        <v>0</v>
      </c>
    </row>
    <row r="83" spans="1:33" ht="15" customHeight="1" x14ac:dyDescent="0.25">
      <c r="B83" s="36">
        <v>17</v>
      </c>
      <c r="C83" s="38"/>
      <c r="D83" s="2">
        <f t="shared" ref="D83:AG83" si="17">+C83+D39-D61</f>
        <v>0</v>
      </c>
      <c r="E83" s="2">
        <f t="shared" si="17"/>
        <v>0</v>
      </c>
      <c r="F83" s="2">
        <f t="shared" si="17"/>
        <v>0</v>
      </c>
      <c r="G83" s="2">
        <f t="shared" si="17"/>
        <v>0</v>
      </c>
      <c r="H83" s="2">
        <f t="shared" si="17"/>
        <v>0</v>
      </c>
      <c r="I83" s="2">
        <f t="shared" si="17"/>
        <v>0</v>
      </c>
      <c r="J83" s="2">
        <f t="shared" si="17"/>
        <v>0</v>
      </c>
      <c r="K83" s="2">
        <f t="shared" si="17"/>
        <v>0</v>
      </c>
      <c r="L83" s="2">
        <f t="shared" si="17"/>
        <v>0</v>
      </c>
      <c r="M83" s="2">
        <f t="shared" si="17"/>
        <v>0</v>
      </c>
      <c r="N83" s="2">
        <f t="shared" si="17"/>
        <v>0</v>
      </c>
      <c r="O83" s="2">
        <f t="shared" si="17"/>
        <v>0</v>
      </c>
      <c r="P83" s="2">
        <f t="shared" si="17"/>
        <v>0</v>
      </c>
      <c r="Q83" s="2">
        <f t="shared" si="17"/>
        <v>0</v>
      </c>
      <c r="R83" s="2">
        <f t="shared" si="17"/>
        <v>0</v>
      </c>
      <c r="S83" s="2">
        <f t="shared" si="17"/>
        <v>0</v>
      </c>
      <c r="T83" s="2">
        <f t="shared" si="17"/>
        <v>0</v>
      </c>
      <c r="U83" s="2">
        <f t="shared" si="17"/>
        <v>0</v>
      </c>
      <c r="V83" s="2">
        <f t="shared" si="17"/>
        <v>0</v>
      </c>
      <c r="W83" s="2">
        <f t="shared" si="17"/>
        <v>0</v>
      </c>
      <c r="X83" s="2">
        <f t="shared" si="17"/>
        <v>0</v>
      </c>
      <c r="Y83" s="2">
        <f t="shared" si="17"/>
        <v>0</v>
      </c>
      <c r="Z83" s="2">
        <f t="shared" si="17"/>
        <v>0</v>
      </c>
      <c r="AA83" s="2">
        <f t="shared" si="17"/>
        <v>0</v>
      </c>
      <c r="AB83" s="2">
        <f t="shared" si="17"/>
        <v>0</v>
      </c>
      <c r="AC83" s="2">
        <f t="shared" si="17"/>
        <v>0</v>
      </c>
      <c r="AD83" s="2">
        <f t="shared" si="17"/>
        <v>0</v>
      </c>
      <c r="AE83" s="2">
        <f t="shared" si="17"/>
        <v>0</v>
      </c>
      <c r="AF83" s="2">
        <f t="shared" si="17"/>
        <v>0</v>
      </c>
      <c r="AG83" s="2">
        <f t="shared" si="17"/>
        <v>0</v>
      </c>
    </row>
    <row r="84" spans="1:33" ht="15" customHeight="1" x14ac:dyDescent="0.25">
      <c r="B84" s="36">
        <v>18</v>
      </c>
      <c r="C84" s="38"/>
      <c r="D84" s="2">
        <f t="shared" ref="D84:AG84" si="18">+C84+D40-D62</f>
        <v>0</v>
      </c>
      <c r="E84" s="2">
        <f t="shared" si="18"/>
        <v>0</v>
      </c>
      <c r="F84" s="2">
        <f t="shared" si="18"/>
        <v>0</v>
      </c>
      <c r="G84" s="2">
        <f t="shared" si="18"/>
        <v>0</v>
      </c>
      <c r="H84" s="2">
        <f t="shared" si="18"/>
        <v>0</v>
      </c>
      <c r="I84" s="2">
        <f t="shared" si="18"/>
        <v>0</v>
      </c>
      <c r="J84" s="2">
        <f t="shared" si="18"/>
        <v>0</v>
      </c>
      <c r="K84" s="2">
        <f t="shared" si="18"/>
        <v>0</v>
      </c>
      <c r="L84" s="2">
        <f t="shared" si="18"/>
        <v>0</v>
      </c>
      <c r="M84" s="2">
        <f t="shared" si="18"/>
        <v>0</v>
      </c>
      <c r="N84" s="2">
        <f t="shared" si="18"/>
        <v>0</v>
      </c>
      <c r="O84" s="2">
        <f t="shared" si="18"/>
        <v>0</v>
      </c>
      <c r="P84" s="2">
        <f t="shared" si="18"/>
        <v>0</v>
      </c>
      <c r="Q84" s="2">
        <f t="shared" si="18"/>
        <v>0</v>
      </c>
      <c r="R84" s="2">
        <f t="shared" si="18"/>
        <v>0</v>
      </c>
      <c r="S84" s="2">
        <f t="shared" si="18"/>
        <v>0</v>
      </c>
      <c r="T84" s="2">
        <f t="shared" si="18"/>
        <v>0</v>
      </c>
      <c r="U84" s="2">
        <f t="shared" si="18"/>
        <v>0</v>
      </c>
      <c r="V84" s="2">
        <f t="shared" si="18"/>
        <v>0</v>
      </c>
      <c r="W84" s="2">
        <f t="shared" si="18"/>
        <v>0</v>
      </c>
      <c r="X84" s="2">
        <f t="shared" si="18"/>
        <v>0</v>
      </c>
      <c r="Y84" s="2">
        <f t="shared" si="18"/>
        <v>0</v>
      </c>
      <c r="Z84" s="2">
        <f t="shared" si="18"/>
        <v>0</v>
      </c>
      <c r="AA84" s="2">
        <f t="shared" si="18"/>
        <v>0</v>
      </c>
      <c r="AB84" s="2">
        <f t="shared" si="18"/>
        <v>0</v>
      </c>
      <c r="AC84" s="2">
        <f t="shared" si="18"/>
        <v>0</v>
      </c>
      <c r="AD84" s="2">
        <f t="shared" si="18"/>
        <v>0</v>
      </c>
      <c r="AE84" s="2">
        <f t="shared" si="18"/>
        <v>0</v>
      </c>
      <c r="AF84" s="2">
        <f t="shared" si="18"/>
        <v>0</v>
      </c>
      <c r="AG84" s="2">
        <f t="shared" si="18"/>
        <v>0</v>
      </c>
    </row>
    <row r="85" spans="1:33" ht="15" customHeight="1" x14ac:dyDescent="0.25">
      <c r="B85" s="36">
        <v>19</v>
      </c>
      <c r="C85" s="38"/>
      <c r="D85" s="2">
        <f t="shared" ref="D85:AG85" si="19">+C85+D41-D63</f>
        <v>0</v>
      </c>
      <c r="E85" s="2">
        <f t="shared" si="19"/>
        <v>0</v>
      </c>
      <c r="F85" s="2">
        <f t="shared" si="19"/>
        <v>0</v>
      </c>
      <c r="G85" s="2">
        <f t="shared" si="19"/>
        <v>0</v>
      </c>
      <c r="H85" s="2">
        <f t="shared" si="19"/>
        <v>0</v>
      </c>
      <c r="I85" s="2">
        <f t="shared" si="19"/>
        <v>0</v>
      </c>
      <c r="J85" s="2">
        <f t="shared" si="19"/>
        <v>0</v>
      </c>
      <c r="K85" s="2">
        <f t="shared" si="19"/>
        <v>0</v>
      </c>
      <c r="L85" s="2">
        <f t="shared" si="19"/>
        <v>0</v>
      </c>
      <c r="M85" s="2">
        <f t="shared" si="19"/>
        <v>0</v>
      </c>
      <c r="N85" s="2">
        <f t="shared" si="19"/>
        <v>0</v>
      </c>
      <c r="O85" s="2">
        <f t="shared" si="19"/>
        <v>0</v>
      </c>
      <c r="P85" s="2">
        <f t="shared" si="19"/>
        <v>0</v>
      </c>
      <c r="Q85" s="2">
        <f t="shared" si="19"/>
        <v>0</v>
      </c>
      <c r="R85" s="2">
        <f t="shared" si="19"/>
        <v>0</v>
      </c>
      <c r="S85" s="2">
        <f t="shared" si="19"/>
        <v>0</v>
      </c>
      <c r="T85" s="2">
        <f t="shared" si="19"/>
        <v>0</v>
      </c>
      <c r="U85" s="2">
        <f t="shared" si="19"/>
        <v>0</v>
      </c>
      <c r="V85" s="2">
        <f t="shared" si="19"/>
        <v>0</v>
      </c>
      <c r="W85" s="2">
        <f t="shared" si="19"/>
        <v>0</v>
      </c>
      <c r="X85" s="2">
        <f t="shared" si="19"/>
        <v>0</v>
      </c>
      <c r="Y85" s="2">
        <f t="shared" si="19"/>
        <v>0</v>
      </c>
      <c r="Z85" s="2">
        <f t="shared" si="19"/>
        <v>0</v>
      </c>
      <c r="AA85" s="2">
        <f t="shared" si="19"/>
        <v>0</v>
      </c>
      <c r="AB85" s="2">
        <f t="shared" si="19"/>
        <v>0</v>
      </c>
      <c r="AC85" s="2">
        <f t="shared" si="19"/>
        <v>0</v>
      </c>
      <c r="AD85" s="2">
        <f t="shared" si="19"/>
        <v>0</v>
      </c>
      <c r="AE85" s="2">
        <f t="shared" si="19"/>
        <v>0</v>
      </c>
      <c r="AF85" s="2">
        <f t="shared" si="19"/>
        <v>0</v>
      </c>
      <c r="AG85" s="2">
        <f t="shared" si="19"/>
        <v>0</v>
      </c>
    </row>
    <row r="86" spans="1:33" ht="15" customHeight="1" x14ac:dyDescent="0.25">
      <c r="B86" s="36">
        <v>20</v>
      </c>
      <c r="C86" s="38"/>
      <c r="D86" s="2">
        <f t="shared" ref="D86:AG86" si="20">+C86+D42-D64</f>
        <v>0</v>
      </c>
      <c r="E86" s="2">
        <f t="shared" si="20"/>
        <v>0</v>
      </c>
      <c r="F86" s="2">
        <f t="shared" si="20"/>
        <v>0</v>
      </c>
      <c r="G86" s="2">
        <f t="shared" si="20"/>
        <v>0</v>
      </c>
      <c r="H86" s="2">
        <f t="shared" si="20"/>
        <v>0</v>
      </c>
      <c r="I86" s="2">
        <f t="shared" si="20"/>
        <v>0</v>
      </c>
      <c r="J86" s="2">
        <f t="shared" si="20"/>
        <v>0</v>
      </c>
      <c r="K86" s="2">
        <f t="shared" si="20"/>
        <v>0</v>
      </c>
      <c r="L86" s="2">
        <f t="shared" si="20"/>
        <v>0</v>
      </c>
      <c r="M86" s="2">
        <f t="shared" si="20"/>
        <v>0</v>
      </c>
      <c r="N86" s="2">
        <f t="shared" si="20"/>
        <v>0</v>
      </c>
      <c r="O86" s="2">
        <f t="shared" si="20"/>
        <v>0</v>
      </c>
      <c r="P86" s="2">
        <f t="shared" si="20"/>
        <v>0</v>
      </c>
      <c r="Q86" s="2">
        <f t="shared" si="20"/>
        <v>0</v>
      </c>
      <c r="R86" s="2">
        <f t="shared" si="20"/>
        <v>0</v>
      </c>
      <c r="S86" s="2">
        <f t="shared" si="20"/>
        <v>0</v>
      </c>
      <c r="T86" s="2">
        <f t="shared" si="20"/>
        <v>0</v>
      </c>
      <c r="U86" s="2">
        <f t="shared" si="20"/>
        <v>0</v>
      </c>
      <c r="V86" s="2">
        <f t="shared" si="20"/>
        <v>0</v>
      </c>
      <c r="W86" s="2">
        <f t="shared" si="20"/>
        <v>0</v>
      </c>
      <c r="X86" s="2">
        <f t="shared" si="20"/>
        <v>0</v>
      </c>
      <c r="Y86" s="2">
        <f t="shared" si="20"/>
        <v>0</v>
      </c>
      <c r="Z86" s="2">
        <f t="shared" si="20"/>
        <v>0</v>
      </c>
      <c r="AA86" s="2">
        <f t="shared" si="20"/>
        <v>0</v>
      </c>
      <c r="AB86" s="2">
        <f t="shared" si="20"/>
        <v>0</v>
      </c>
      <c r="AC86" s="2">
        <f t="shared" si="20"/>
        <v>0</v>
      </c>
      <c r="AD86" s="2">
        <f t="shared" si="20"/>
        <v>0</v>
      </c>
      <c r="AE86" s="2">
        <f t="shared" si="20"/>
        <v>0</v>
      </c>
      <c r="AF86" s="2">
        <f t="shared" si="20"/>
        <v>0</v>
      </c>
      <c r="AG86" s="2">
        <f t="shared" si="20"/>
        <v>0</v>
      </c>
    </row>
    <row r="87" spans="1:33" ht="15" customHeight="1" x14ac:dyDescent="0.25"/>
    <row r="88" spans="1:33" ht="15" customHeight="1" x14ac:dyDescent="0.25"/>
    <row r="89" spans="1:33" s="33" customFormat="1" ht="15" customHeight="1" x14ac:dyDescent="0.25">
      <c r="A89" s="33" t="s">
        <v>86</v>
      </c>
    </row>
    <row r="90" spans="1:33" ht="15" customHeight="1" x14ac:dyDescent="0.25"/>
    <row r="91" spans="1:33" ht="15" customHeight="1" x14ac:dyDescent="0.25">
      <c r="A91" s="2" t="s">
        <v>87</v>
      </c>
      <c r="B91" s="34" t="s">
        <v>7</v>
      </c>
      <c r="C91" s="35"/>
      <c r="D91" s="35"/>
      <c r="E91" s="35"/>
      <c r="F91" s="35"/>
      <c r="G91" s="35"/>
      <c r="H91" s="35"/>
      <c r="I91" s="35"/>
      <c r="J91" s="35"/>
      <c r="K91" s="35"/>
      <c r="L91" s="35"/>
      <c r="M91" s="35"/>
      <c r="N91" s="35"/>
      <c r="O91" s="35"/>
      <c r="P91" s="35"/>
      <c r="Q91" s="35"/>
      <c r="R91" s="35"/>
      <c r="S91" s="35"/>
      <c r="T91" s="35"/>
      <c r="U91" s="35"/>
      <c r="V91" s="35"/>
      <c r="W91" s="35"/>
      <c r="X91" s="35"/>
      <c r="Y91" s="35"/>
      <c r="Z91" s="35"/>
      <c r="AA91" s="35"/>
      <c r="AB91" s="35"/>
      <c r="AC91" s="35"/>
      <c r="AD91" s="35"/>
      <c r="AE91" s="35"/>
      <c r="AF91" s="35"/>
      <c r="AG91" s="35"/>
    </row>
    <row r="92" spans="1:33" ht="15" customHeight="1" x14ac:dyDescent="0.25"/>
    <row r="93" spans="1:33" ht="15" customHeight="1" x14ac:dyDescent="0.25">
      <c r="B93" s="2" t="s">
        <v>91</v>
      </c>
      <c r="D93" s="13">
        <f t="shared" ref="D93:AG93" si="21">+D7</f>
        <v>1</v>
      </c>
      <c r="E93" s="13">
        <f t="shared" si="21"/>
        <v>2</v>
      </c>
      <c r="F93" s="13">
        <f t="shared" si="21"/>
        <v>3</v>
      </c>
      <c r="G93" s="13">
        <f t="shared" si="21"/>
        <v>4</v>
      </c>
      <c r="H93" s="13">
        <f t="shared" si="21"/>
        <v>5</v>
      </c>
      <c r="I93" s="13">
        <f t="shared" si="21"/>
        <v>6</v>
      </c>
      <c r="J93" s="13">
        <f t="shared" si="21"/>
        <v>7</v>
      </c>
      <c r="K93" s="13">
        <f t="shared" si="21"/>
        <v>8</v>
      </c>
      <c r="L93" s="13">
        <f t="shared" si="21"/>
        <v>9</v>
      </c>
      <c r="M93" s="13">
        <f t="shared" si="21"/>
        <v>10</v>
      </c>
      <c r="N93" s="13">
        <f t="shared" si="21"/>
        <v>11</v>
      </c>
      <c r="O93" s="13">
        <f t="shared" si="21"/>
        <v>12</v>
      </c>
      <c r="P93" s="13">
        <f t="shared" si="21"/>
        <v>13</v>
      </c>
      <c r="Q93" s="13">
        <f t="shared" si="21"/>
        <v>14</v>
      </c>
      <c r="R93" s="13">
        <f t="shared" si="21"/>
        <v>15</v>
      </c>
      <c r="S93" s="13">
        <f t="shared" si="21"/>
        <v>16</v>
      </c>
      <c r="T93" s="13">
        <f t="shared" si="21"/>
        <v>17</v>
      </c>
      <c r="U93" s="13">
        <f t="shared" si="21"/>
        <v>18</v>
      </c>
      <c r="V93" s="13">
        <f t="shared" si="21"/>
        <v>19</v>
      </c>
      <c r="W93" s="13">
        <f t="shared" si="21"/>
        <v>20</v>
      </c>
      <c r="X93" s="13">
        <f t="shared" si="21"/>
        <v>21</v>
      </c>
      <c r="Y93" s="13">
        <f t="shared" si="21"/>
        <v>22</v>
      </c>
      <c r="Z93" s="13">
        <f t="shared" si="21"/>
        <v>23</v>
      </c>
      <c r="AA93" s="13">
        <f t="shared" si="21"/>
        <v>24</v>
      </c>
      <c r="AB93" s="13">
        <f t="shared" si="21"/>
        <v>25</v>
      </c>
      <c r="AC93" s="13">
        <f t="shared" si="21"/>
        <v>26</v>
      </c>
      <c r="AD93" s="13">
        <f t="shared" si="21"/>
        <v>27</v>
      </c>
      <c r="AE93" s="13">
        <f t="shared" si="21"/>
        <v>28</v>
      </c>
      <c r="AF93" s="13">
        <f t="shared" si="21"/>
        <v>29</v>
      </c>
      <c r="AG93" s="13">
        <f t="shared" si="21"/>
        <v>30</v>
      </c>
    </row>
    <row r="94" spans="1:33" ht="15" customHeight="1" x14ac:dyDescent="0.25">
      <c r="B94" s="36">
        <v>1</v>
      </c>
      <c r="D94" s="28">
        <f>IF('02. Controlo'!$C52=0,0,-CHOOSE('02. Controlo'!$C52,'04-Aux. Projectos'!D$21,'04-Aux. Projectos'!D$38,'04-Aux. Projectos'!D$55,'04-Aux. Projectos'!D$72))</f>
        <v>-0.30000000000004468</v>
      </c>
      <c r="E94" s="28">
        <f>IF('02. Controlo'!$C52=0,0,-CHOOSE('02. Controlo'!$C52,'04-Aux. Projectos'!E$21,'04-Aux. Projectos'!E$38,'04-Aux. Projectos'!E$55,'04-Aux. Projectos'!E$72))</f>
        <v>-0.73756666882552813</v>
      </c>
      <c r="F94" s="28">
        <f>IF('02. Controlo'!$C52=0,0,-CHOOSE('02. Controlo'!$C52,'04-Aux. Projectos'!F$21,'04-Aux. Projectos'!F$38,'04-Aux. Projectos'!F$55,'04-Aux. Projectos'!F$72))</f>
        <v>-1.1299264114404601</v>
      </c>
      <c r="G94" s="28">
        <f>IF('02. Controlo'!$C52=0,0,-CHOOSE('02. Controlo'!$C52,'04-Aux. Projectos'!G$21,'04-Aux. Projectos'!G$38,'04-Aux. Projectos'!G$55,'04-Aux. Projectos'!G$72))</f>
        <v>-1.271418315759608</v>
      </c>
      <c r="H94" s="28">
        <f>IF('02. Controlo'!$C52=0,0,-CHOOSE('02. Controlo'!$C52,'04-Aux. Projectos'!H$21,'04-Aux. Projectos'!H$38,'04-Aux. Projectos'!H$55,'04-Aux. Projectos'!H$72))</f>
        <v>-1.641081565450546</v>
      </c>
      <c r="I94" s="28">
        <f>IF('02. Controlo'!$C52=0,0,-CHOOSE('02. Controlo'!$C52,'04-Aux. Projectos'!I$21,'04-Aux. Projectos'!I$38,'04-Aux. Projectos'!I$55,'04-Aux. Projectos'!I$72))</f>
        <v>-1.8301706420789652</v>
      </c>
      <c r="J94" s="28">
        <f>IF('02. Controlo'!$C52=0,0,-CHOOSE('02. Controlo'!$C52,'04-Aux. Projectos'!J$21,'04-Aux. Projectos'!J$38,'04-Aux. Projectos'!J$55,'04-Aux. Projectos'!J$72))</f>
        <v>-2.0228651654933332</v>
      </c>
      <c r="K94" s="28">
        <f>IF('02. Controlo'!$C52=0,0,-CHOOSE('02. Controlo'!$C52,'04-Aux. Projectos'!K$21,'04-Aux. Projectos'!K$38,'04-Aux. Projectos'!K$55,'04-Aux. Projectos'!K$72))</f>
        <v>-2.2377623814921939</v>
      </c>
      <c r="L94" s="28">
        <f>IF('02. Controlo'!$C52=0,0,-CHOOSE('02. Controlo'!$C52,'04-Aux. Projectos'!L$21,'04-Aux. Projectos'!L$38,'04-Aux. Projectos'!L$55,'04-Aux. Projectos'!L$72))</f>
        <v>-2.759857403797954</v>
      </c>
      <c r="M94" s="28">
        <f>IF('02. Controlo'!$C52=0,0,-CHOOSE('02. Controlo'!$C52,'04-Aux. Projectos'!M$21,'04-Aux. Projectos'!M$38,'04-Aux. Projectos'!M$55,'04-Aux. Projectos'!M$72))</f>
        <v>-2.9593466617929738</v>
      </c>
      <c r="N94" s="28">
        <f>IF('02. Controlo'!$C52=0,0,-CHOOSE('02. Controlo'!$C52,'04-Aux. Projectos'!N$21,'04-Aux. Projectos'!N$38,'04-Aux. Projectos'!N$55,'04-Aux. Projectos'!N$72))</f>
        <v>-3.1798266242592241</v>
      </c>
      <c r="O94" s="28">
        <f>IF('02. Controlo'!$C52=0,0,-CHOOSE('02. Controlo'!$C52,'04-Aux. Projectos'!O$21,'04-Aux. Projectos'!O$38,'04-Aux. Projectos'!O$55,'04-Aux. Projectos'!O$72))</f>
        <v>-3.423505979918227</v>
      </c>
      <c r="P94" s="28">
        <f>IF('02. Controlo'!$C52=0,0,-CHOOSE('02. Controlo'!$C52,'04-Aux. Projectos'!P$21,'04-Aux. Projectos'!P$38,'04-Aux. Projectos'!P$55,'04-Aux. Projectos'!P$72))</f>
        <v>-3.692825820642875</v>
      </c>
      <c r="Q94" s="28">
        <f>IF('02. Controlo'!$C52=0,0,-CHOOSE('02. Controlo'!$C52,'04-Aux. Projectos'!Q$21,'04-Aux. Projectos'!Q$38,'04-Aux. Projectos'!Q$55,'04-Aux. Projectos'!Q$72))</f>
        <v>-3.9904840954351424</v>
      </c>
      <c r="R94" s="28">
        <f>IF('02. Controlo'!$C52=0,0,-CHOOSE('02. Controlo'!$C52,'04-Aux. Projectos'!R$21,'04-Aux. Projectos'!R$38,'04-Aux. Projectos'!R$55,'04-Aux. Projectos'!R$72))</f>
        <v>-4.1376444556876635</v>
      </c>
      <c r="S94" s="28">
        <f>IF('02. Controlo'!$C52=0,0,-CHOOSE('02. Controlo'!$C52,'04-Aux. Projectos'!S$21,'04-Aux. Projectos'!S$38,'04-Aux. Projectos'!S$55,'04-Aux. Projectos'!S$72))</f>
        <v>-4.3002893571279479</v>
      </c>
      <c r="T94" s="28">
        <f>IF('02. Controlo'!$C52=0,0,-CHOOSE('02. Controlo'!$C52,'04-Aux. Projectos'!T$21,'04-Aux. Projectos'!T$38,'04-Aux. Projectos'!T$55,'04-Aux. Projectos'!T$72))</f>
        <v>-4.3891390267922006</v>
      </c>
      <c r="U94" s="28">
        <f>IF('02. Controlo'!$C52=0,0,-CHOOSE('02. Controlo'!$C52,'04-Aux. Projectos'!U$21,'04-Aux. Projectos'!U$38,'04-Aux. Projectos'!U$55,'04-Aux. Projectos'!U$72))</f>
        <v>-4.4873376567816035</v>
      </c>
      <c r="V94" s="28">
        <f>IF('02. Controlo'!$C52=0,0,-CHOOSE('02. Controlo'!$C52,'04-Aux. Projectos'!V$21,'04-Aux. Projectos'!V$38,'04-Aux. Projectos'!V$55,'04-Aux. Projectos'!V$72))</f>
        <v>-4.4140507837261271</v>
      </c>
      <c r="W94" s="28">
        <f>IF('02. Controlo'!$C52=0,0,-CHOOSE('02. Controlo'!$C52,'04-Aux. Projectos'!W$21,'04-Aux. Projectos'!W$38,'04-Aux. Projectos'!W$55,'04-Aux. Projectos'!W$72))</f>
        <v>-4.333052502500661</v>
      </c>
      <c r="X94" s="28">
        <f>IF('02. Controlo'!$C52=0,0,-CHOOSE('02. Controlo'!$C52,'04-Aux. Projectos'!X$21,'04-Aux. Projectos'!X$38,'04-Aux. Projectos'!X$55,'04-Aux. Projectos'!X$72))</f>
        <v>-4.2435314015456047</v>
      </c>
      <c r="Y94" s="28">
        <f>IF('02. Controlo'!$C52=0,0,-CHOOSE('02. Controlo'!$C52,'04-Aux. Projectos'!Y$21,'04-Aux. Projectos'!Y$38,'04-Aux. Projectos'!Y$55,'04-Aux. Projectos'!Y$72))</f>
        <v>-4.1445906907680801</v>
      </c>
      <c r="Z94" s="28">
        <f>IF('02. Controlo'!$C52=0,0,-CHOOSE('02. Controlo'!$C52,'04-Aux. Projectos'!Z$21,'04-Aux. Projectos'!Z$38,'04-Aux. Projectos'!Z$55,'04-Aux. Projectos'!Z$72))</f>
        <v>-4.0352392178223164</v>
      </c>
      <c r="AA94" s="28">
        <f>IF('02. Controlo'!$C52=0,0,-CHOOSE('02. Controlo'!$C52,'04-Aux. Projectos'!AA$21,'04-Aux. Projectos'!AA$38,'04-Aux. Projectos'!AA$55,'04-Aux. Projectos'!AA$72))</f>
        <v>-3.9143815391030299</v>
      </c>
      <c r="AB94" s="28">
        <f>IF('02. Controlo'!$C52=0,0,-CHOOSE('02. Controlo'!$C52,'04-Aux. Projectos'!AB$21,'04-Aux. Projectos'!AB$38,'04-Aux. Projectos'!AB$55,'04-Aux. Projectos'!AB$72))</f>
        <v>-3.7808069459865838</v>
      </c>
      <c r="AC94" s="28">
        <f>IF('02. Controlo'!$C52=0,0,-CHOOSE('02. Controlo'!$C52,'04-Aux. Projectos'!AC$21,'04-Aux. Projectos'!AC$38,'04-Aux. Projectos'!AC$55,'04-Aux. Projectos'!AC$72))</f>
        <v>-3.6331773363887883</v>
      </c>
      <c r="AD94" s="28">
        <f>IF('02. Controlo'!$C52=0,0,-CHOOSE('02. Controlo'!$C52,'04-Aux. Projectos'!AD$21,'04-Aux. Projectos'!AD$38,'04-Aux. Projectos'!AD$55,'04-Aux. Projectos'!AD$72))</f>
        <v>-3.106377446504601</v>
      </c>
      <c r="AE94" s="28">
        <f>IF('02. Controlo'!$C52=0,0,-CHOOSE('02. Controlo'!$C52,'04-Aux. Projectos'!AE$21,'04-Aux. Projectos'!AE$38,'04-Aux. Projectos'!AE$55,'04-Aux. Projectos'!AE$72))</f>
        <v>-2.3423283159313253</v>
      </c>
      <c r="AF94" s="28">
        <f>IF('02. Controlo'!$C52=0,0,-CHOOSE('02. Controlo'!$C52,'04-Aux. Projectos'!AF$21,'04-Aux. Projectos'!AF$38,'04-Aux. Projectos'!AF$55,'04-Aux. Projectos'!AF$72))</f>
        <v>-1.3160660506358648</v>
      </c>
      <c r="AG94" s="28">
        <f>IF('02. Controlo'!$C52=0,0,-CHOOSE('02. Controlo'!$C52,'04-Aux. Projectos'!AG$21,'04-Aux. Projectos'!AG$38,'04-Aux. Projectos'!AG$55,'04-Aux. Projectos'!AG$72))</f>
        <v>0</v>
      </c>
    </row>
    <row r="95" spans="1:33" ht="15" customHeight="1" x14ac:dyDescent="0.25">
      <c r="B95" s="36">
        <f>+B94+1</f>
        <v>2</v>
      </c>
      <c r="D95" s="28">
        <f>IF('02. Controlo'!$C53=0,0,-CHOOSE('02. Controlo'!$C53,'04-Aux. Projectos'!D$21,'04-Aux. Projectos'!D$38,'04-Aux. Projectos'!D$55,'04-Aux. Projectos'!D$72))</f>
        <v>-0.30000000000004468</v>
      </c>
      <c r="E95" s="28">
        <f>IF('02. Controlo'!$C53=0,0,-CHOOSE('02. Controlo'!$C53,'04-Aux. Projectos'!E$21,'04-Aux. Projectos'!E$38,'04-Aux. Projectos'!E$55,'04-Aux. Projectos'!E$72))</f>
        <v>-0.73756666882552813</v>
      </c>
      <c r="F95" s="28">
        <f>IF('02. Controlo'!$C53=0,0,-CHOOSE('02. Controlo'!$C53,'04-Aux. Projectos'!F$21,'04-Aux. Projectos'!F$38,'04-Aux. Projectos'!F$55,'04-Aux. Projectos'!F$72))</f>
        <v>-1.1299264114404601</v>
      </c>
      <c r="G95" s="28">
        <f>IF('02. Controlo'!$C53=0,0,-CHOOSE('02. Controlo'!$C53,'04-Aux. Projectos'!G$21,'04-Aux. Projectos'!G$38,'04-Aux. Projectos'!G$55,'04-Aux. Projectos'!G$72))</f>
        <v>-1.271418315759608</v>
      </c>
      <c r="H95" s="28">
        <f>IF('02. Controlo'!$C53=0,0,-CHOOSE('02. Controlo'!$C53,'04-Aux. Projectos'!H$21,'04-Aux. Projectos'!H$38,'04-Aux. Projectos'!H$55,'04-Aux. Projectos'!H$72))</f>
        <v>-1.641081565450546</v>
      </c>
      <c r="I95" s="28">
        <f>IF('02. Controlo'!$C53=0,0,-CHOOSE('02. Controlo'!$C53,'04-Aux. Projectos'!I$21,'04-Aux. Projectos'!I$38,'04-Aux. Projectos'!I$55,'04-Aux. Projectos'!I$72))</f>
        <v>-1.8301706420789652</v>
      </c>
      <c r="J95" s="28">
        <f>IF('02. Controlo'!$C53=0,0,-CHOOSE('02. Controlo'!$C53,'04-Aux. Projectos'!J$21,'04-Aux. Projectos'!J$38,'04-Aux. Projectos'!J$55,'04-Aux. Projectos'!J$72))</f>
        <v>-2.0228651654933332</v>
      </c>
      <c r="K95" s="28">
        <f>IF('02. Controlo'!$C53=0,0,-CHOOSE('02. Controlo'!$C53,'04-Aux. Projectos'!K$21,'04-Aux. Projectos'!K$38,'04-Aux. Projectos'!K$55,'04-Aux. Projectos'!K$72))</f>
        <v>-2.2377623814921939</v>
      </c>
      <c r="L95" s="28">
        <f>IF('02. Controlo'!$C53=0,0,-CHOOSE('02. Controlo'!$C53,'04-Aux. Projectos'!L$21,'04-Aux. Projectos'!L$38,'04-Aux. Projectos'!L$55,'04-Aux. Projectos'!L$72))</f>
        <v>-2.759857403797954</v>
      </c>
      <c r="M95" s="28">
        <f>IF('02. Controlo'!$C53=0,0,-CHOOSE('02. Controlo'!$C53,'04-Aux. Projectos'!M$21,'04-Aux. Projectos'!M$38,'04-Aux. Projectos'!M$55,'04-Aux. Projectos'!M$72))</f>
        <v>-2.9593466617929738</v>
      </c>
      <c r="N95" s="28">
        <f>IF('02. Controlo'!$C53=0,0,-CHOOSE('02. Controlo'!$C53,'04-Aux. Projectos'!N$21,'04-Aux. Projectos'!N$38,'04-Aux. Projectos'!N$55,'04-Aux. Projectos'!N$72))</f>
        <v>-3.1798266242592241</v>
      </c>
      <c r="O95" s="28">
        <f>IF('02. Controlo'!$C53=0,0,-CHOOSE('02. Controlo'!$C53,'04-Aux. Projectos'!O$21,'04-Aux. Projectos'!O$38,'04-Aux. Projectos'!O$55,'04-Aux. Projectos'!O$72))</f>
        <v>-3.423505979918227</v>
      </c>
      <c r="P95" s="28">
        <f>IF('02. Controlo'!$C53=0,0,-CHOOSE('02. Controlo'!$C53,'04-Aux. Projectos'!P$21,'04-Aux. Projectos'!P$38,'04-Aux. Projectos'!P$55,'04-Aux. Projectos'!P$72))</f>
        <v>-3.692825820642875</v>
      </c>
      <c r="Q95" s="28">
        <f>IF('02. Controlo'!$C53=0,0,-CHOOSE('02. Controlo'!$C53,'04-Aux. Projectos'!Q$21,'04-Aux. Projectos'!Q$38,'04-Aux. Projectos'!Q$55,'04-Aux. Projectos'!Q$72))</f>
        <v>-3.9904840954351424</v>
      </c>
      <c r="R95" s="28">
        <f>IF('02. Controlo'!$C53=0,0,-CHOOSE('02. Controlo'!$C53,'04-Aux. Projectos'!R$21,'04-Aux. Projectos'!R$38,'04-Aux. Projectos'!R$55,'04-Aux. Projectos'!R$72))</f>
        <v>-4.1376444556876635</v>
      </c>
      <c r="S95" s="28">
        <f>IF('02. Controlo'!$C53=0,0,-CHOOSE('02. Controlo'!$C53,'04-Aux. Projectos'!S$21,'04-Aux. Projectos'!S$38,'04-Aux. Projectos'!S$55,'04-Aux. Projectos'!S$72))</f>
        <v>-4.3002893571279479</v>
      </c>
      <c r="T95" s="28">
        <f>IF('02. Controlo'!$C53=0,0,-CHOOSE('02. Controlo'!$C53,'04-Aux. Projectos'!T$21,'04-Aux. Projectos'!T$38,'04-Aux. Projectos'!T$55,'04-Aux. Projectos'!T$72))</f>
        <v>-4.3891390267922006</v>
      </c>
      <c r="U95" s="28">
        <f>IF('02. Controlo'!$C53=0,0,-CHOOSE('02. Controlo'!$C53,'04-Aux. Projectos'!U$21,'04-Aux. Projectos'!U$38,'04-Aux. Projectos'!U$55,'04-Aux. Projectos'!U$72))</f>
        <v>-4.4873376567816035</v>
      </c>
      <c r="V95" s="28">
        <f>IF('02. Controlo'!$C53=0,0,-CHOOSE('02. Controlo'!$C53,'04-Aux. Projectos'!V$21,'04-Aux. Projectos'!V$38,'04-Aux. Projectos'!V$55,'04-Aux. Projectos'!V$72))</f>
        <v>-4.4140507837261271</v>
      </c>
      <c r="W95" s="28">
        <f>IF('02. Controlo'!$C53=0,0,-CHOOSE('02. Controlo'!$C53,'04-Aux. Projectos'!W$21,'04-Aux. Projectos'!W$38,'04-Aux. Projectos'!W$55,'04-Aux. Projectos'!W$72))</f>
        <v>-4.333052502500661</v>
      </c>
      <c r="X95" s="28">
        <f>IF('02. Controlo'!$C53=0,0,-CHOOSE('02. Controlo'!$C53,'04-Aux. Projectos'!X$21,'04-Aux. Projectos'!X$38,'04-Aux. Projectos'!X$55,'04-Aux. Projectos'!X$72))</f>
        <v>-4.2435314015456047</v>
      </c>
      <c r="Y95" s="28">
        <f>IF('02. Controlo'!$C53=0,0,-CHOOSE('02. Controlo'!$C53,'04-Aux. Projectos'!Y$21,'04-Aux. Projectos'!Y$38,'04-Aux. Projectos'!Y$55,'04-Aux. Projectos'!Y$72))</f>
        <v>-4.1445906907680801</v>
      </c>
      <c r="Z95" s="28">
        <f>IF('02. Controlo'!$C53=0,0,-CHOOSE('02. Controlo'!$C53,'04-Aux. Projectos'!Z$21,'04-Aux. Projectos'!Z$38,'04-Aux. Projectos'!Z$55,'04-Aux. Projectos'!Z$72))</f>
        <v>-4.0352392178223164</v>
      </c>
      <c r="AA95" s="28">
        <f>IF('02. Controlo'!$C53=0,0,-CHOOSE('02. Controlo'!$C53,'04-Aux. Projectos'!AA$21,'04-Aux. Projectos'!AA$38,'04-Aux. Projectos'!AA$55,'04-Aux. Projectos'!AA$72))</f>
        <v>-3.9143815391030299</v>
      </c>
      <c r="AB95" s="28">
        <f>IF('02. Controlo'!$C53=0,0,-CHOOSE('02. Controlo'!$C53,'04-Aux. Projectos'!AB$21,'04-Aux. Projectos'!AB$38,'04-Aux. Projectos'!AB$55,'04-Aux. Projectos'!AB$72))</f>
        <v>-3.7808069459865838</v>
      </c>
      <c r="AC95" s="28">
        <f>IF('02. Controlo'!$C53=0,0,-CHOOSE('02. Controlo'!$C53,'04-Aux. Projectos'!AC$21,'04-Aux. Projectos'!AC$38,'04-Aux. Projectos'!AC$55,'04-Aux. Projectos'!AC$72))</f>
        <v>-3.6331773363887883</v>
      </c>
      <c r="AD95" s="28">
        <f>IF('02. Controlo'!$C53=0,0,-CHOOSE('02. Controlo'!$C53,'04-Aux. Projectos'!AD$21,'04-Aux. Projectos'!AD$38,'04-Aux. Projectos'!AD$55,'04-Aux. Projectos'!AD$72))</f>
        <v>-3.106377446504601</v>
      </c>
      <c r="AE95" s="28">
        <f>IF('02. Controlo'!$C53=0,0,-CHOOSE('02. Controlo'!$C53,'04-Aux. Projectos'!AE$21,'04-Aux. Projectos'!AE$38,'04-Aux. Projectos'!AE$55,'04-Aux. Projectos'!AE$72))</f>
        <v>-2.3423283159313253</v>
      </c>
      <c r="AF95" s="28">
        <f>IF('02. Controlo'!$C53=0,0,-CHOOSE('02. Controlo'!$C53,'04-Aux. Projectos'!AF$21,'04-Aux. Projectos'!AF$38,'04-Aux. Projectos'!AF$55,'04-Aux. Projectos'!AF$72))</f>
        <v>-1.3160660506358648</v>
      </c>
      <c r="AG95" s="28">
        <f>IF('02. Controlo'!$C53=0,0,-CHOOSE('02. Controlo'!$C53,'04-Aux. Projectos'!AG$21,'04-Aux. Projectos'!AG$38,'04-Aux. Projectos'!AG$55,'04-Aux. Projectos'!AG$72))</f>
        <v>0</v>
      </c>
    </row>
    <row r="96" spans="1:33" ht="15" customHeight="1" x14ac:dyDescent="0.25">
      <c r="B96" s="36">
        <f t="shared" ref="B96:B113" si="22">+B95+1</f>
        <v>3</v>
      </c>
      <c r="D96" s="28">
        <f>IF('02. Controlo'!$C54=0,0,-CHOOSE('02. Controlo'!$C54,'04-Aux. Projectos'!D$21,'04-Aux. Projectos'!D$38,'04-Aux. Projectos'!D$55,'04-Aux. Projectos'!D$72))</f>
        <v>-0.30000000004393418</v>
      </c>
      <c r="E96" s="28">
        <f>IF('02. Controlo'!$C54=0,0,-CHOOSE('02. Controlo'!$C54,'04-Aux. Projectos'!E$21,'04-Aux. Projectos'!E$38,'04-Aux. Projectos'!E$55,'04-Aux. Projectos'!E$72))</f>
        <v>-0.74122629406627816</v>
      </c>
      <c r="F96" s="28">
        <f>IF('02. Controlo'!$C54=0,0,-CHOOSE('02. Controlo'!$C54,'04-Aux. Projectos'!F$21,'04-Aux. Projectos'!F$38,'04-Aux. Projectos'!F$55,'04-Aux. Projectos'!F$72))</f>
        <v>-1.1430863378389235</v>
      </c>
      <c r="G96" s="28">
        <f>IF('02. Controlo'!$C54=0,0,-CHOOSE('02. Controlo'!$C54,'04-Aux. Projectos'!G$21,'04-Aux. Projectos'!G$38,'04-Aux. Projectos'!G$55,'04-Aux. Projectos'!G$72))</f>
        <v>-1.3001703826714914</v>
      </c>
      <c r="H96" s="28">
        <f>IF('02. Controlo'!$C54=0,0,-CHOOSE('02. Controlo'!$C54,'04-Aux. Projectos'!H$21,'04-Aux. Projectos'!H$38,'04-Aux. Projectos'!H$55,'04-Aux. Projectos'!H$72))</f>
        <v>-1.6881562852012568</v>
      </c>
      <c r="I96" s="28">
        <f>IF('02. Controlo'!$C54=0,0,-CHOOSE('02. Controlo'!$C54,'04-Aux. Projectos'!I$21,'04-Aux. Projectos'!I$38,'04-Aux. Projectos'!I$55,'04-Aux. Projectos'!I$72))</f>
        <v>-1.9032628135465195</v>
      </c>
      <c r="J96" s="28">
        <f>IF('02. Controlo'!$C54=0,0,-CHOOSE('02. Controlo'!$C54,'04-Aux. Projectos'!J$21,'04-Aux. Projectos'!J$38,'04-Aux. Projectos'!J$55,'04-Aux. Projectos'!J$72))</f>
        <v>-2.1236783129132619</v>
      </c>
      <c r="K96" s="28">
        <f>IF('02. Controlo'!$C54=0,0,-CHOOSE('02. Controlo'!$C54,'04-Aux. Projectos'!K$21,'04-Aux. Projectos'!K$38,'04-Aux. Projectos'!K$55,'04-Aux. Projectos'!K$72))</f>
        <v>-2.3721793712284844</v>
      </c>
      <c r="L96" s="28">
        <f>IF('02. Controlo'!$C54=0,0,-CHOOSE('02. Controlo'!$C54,'04-Aux. Projectos'!L$21,'04-Aux. Projectos'!L$38,'04-Aux. Projectos'!L$55,'04-Aux. Projectos'!L$72))</f>
        <v>-2.9420778435812336</v>
      </c>
      <c r="M96" s="28">
        <f>IF('02. Controlo'!$C54=0,0,-CHOOSE('02. Controlo'!$C54,'04-Aux. Projectos'!M$21,'04-Aux. Projectos'!M$38,'04-Aux. Projectos'!M$55,'04-Aux. Projectos'!M$72))</f>
        <v>-3.1770389391889267</v>
      </c>
      <c r="N96" s="28">
        <f>IF('02. Controlo'!$C54=0,0,-CHOOSE('02. Controlo'!$C54,'04-Aux. Projectos'!N$21,'04-Aux. Projectos'!N$38,'04-Aux. Projectos'!N$55,'04-Aux. Projectos'!N$72))</f>
        <v>-3.4395893969175186</v>
      </c>
      <c r="O96" s="28">
        <f>IF('02. Controlo'!$C54=0,0,-CHOOSE('02. Controlo'!$C54,'04-Aux. Projectos'!O$21,'04-Aux. Projectos'!O$38,'04-Aux. Projectos'!O$55,'04-Aux. Projectos'!O$72))</f>
        <v>-3.7329687867063219</v>
      </c>
      <c r="P96" s="28">
        <f>IF('02. Controlo'!$C54=0,0,-CHOOSE('02. Controlo'!$C54,'04-Aux. Projectos'!P$21,'04-Aux. Projectos'!P$38,'04-Aux. Projectos'!P$55,'04-Aux. Projectos'!P$72))</f>
        <v>-4.0607970719718756</v>
      </c>
      <c r="Q96" s="28">
        <f>IF('02. Controlo'!$C54=0,0,-CHOOSE('02. Controlo'!$C54,'04-Aux. Projectos'!Q$21,'04-Aux. Projectos'!Q$38,'04-Aux. Projectos'!Q$55,'04-Aux. Projectos'!Q$72))</f>
        <v>-4.4271192757828493</v>
      </c>
      <c r="R96" s="28">
        <f>IF('02. Controlo'!$C54=0,0,-CHOOSE('02. Controlo'!$C54,'04-Aux. Projectos'!R$21,'04-Aux. Projectos'!R$38,'04-Aux. Projectos'!R$55,'04-Aux. Projectos'!R$72))</f>
        <v>-4.6154542554173421</v>
      </c>
      <c r="S96" s="28">
        <f>IF('02. Controlo'!$C54=0,0,-CHOOSE('02. Controlo'!$C54,'04-Aux. Projectos'!S$21,'04-Aux. Projectos'!S$38,'04-Aux. Projectos'!S$55,'04-Aux. Projectos'!S$72))</f>
        <v>-4.8259037129390325</v>
      </c>
      <c r="T96" s="28">
        <f>IF('02. Controlo'!$C54=0,0,-CHOOSE('02. Controlo'!$C54,'04-Aux. Projectos'!T$21,'04-Aux. Projectos'!T$38,'04-Aux. Projectos'!T$55,'04-Aux. Projectos'!T$72))</f>
        <v>-4.9505637838330099</v>
      </c>
      <c r="U96" s="28">
        <f>IF('02. Controlo'!$C54=0,0,-CHOOSE('02. Controlo'!$C54,'04-Aux. Projectos'!U$21,'04-Aux. Projectos'!U$38,'04-Aux. Projectos'!U$55,'04-Aux. Projectos'!U$72))</f>
        <v>-5.0898615624250034</v>
      </c>
      <c r="V96" s="28">
        <f>IF('02. Controlo'!$C54=0,0,-CHOOSE('02. Controlo'!$C54,'04-Aux. Projectos'!V$21,'04-Aux. Projectos'!V$38,'04-Aux. Projectos'!V$55,'04-Aux. Projectos'!V$72))</f>
        <v>-5.0245146863350287</v>
      </c>
      <c r="W96" s="28">
        <f>IF('02. Controlo'!$C54=0,0,-CHOOSE('02. Controlo'!$C54,'04-Aux. Projectos'!W$21,'04-Aux. Projectos'!W$38,'04-Aux. Projectos'!W$55,'04-Aux. Projectos'!W$72))</f>
        <v>-4.9514947160110756</v>
      </c>
      <c r="X96" s="28">
        <f>IF('02. Controlo'!$C54=0,0,-CHOOSE('02. Controlo'!$C54,'04-Aux. Projectos'!X$21,'04-Aux. Projectos'!X$38,'04-Aux. Projectos'!X$55,'04-Aux. Projectos'!X$72))</f>
        <v>-4.8699006692081461</v>
      </c>
      <c r="Y96" s="28">
        <f>IF('02. Controlo'!$C54=0,0,-CHOOSE('02. Controlo'!$C54,'04-Aux. Projectos'!Y$21,'04-Aux. Projectos'!Y$38,'04-Aux. Projectos'!Y$55,'04-Aux. Projectos'!Y$72))</f>
        <v>-4.7787257694630147</v>
      </c>
      <c r="Z96" s="28">
        <f>IF('02. Controlo'!$C54=0,0,-CHOOSE('02. Controlo'!$C54,'04-Aux. Projectos'!Z$21,'04-Aux. Projectos'!Z$38,'04-Aux. Projectos'!Z$55,'04-Aux. Projectos'!Z$72))</f>
        <v>-4.6768450236334527</v>
      </c>
      <c r="AA96" s="28">
        <f>IF('02. Controlo'!$C54=0,0,-CHOOSE('02. Controlo'!$C54,'04-Aux. Projectos'!AA$21,'04-Aux. Projectos'!AA$38,'04-Aux. Projectos'!AA$55,'04-Aux. Projectos'!AA$72))</f>
        <v>-4.5630013407799144</v>
      </c>
      <c r="AB96" s="28">
        <f>IF('02. Controlo'!$C54=0,0,-CHOOSE('02. Controlo'!$C54,'04-Aux. Projectos'!AB$21,'04-Aux. Projectos'!AB$38,'04-Aux. Projectos'!AB$55,'04-Aux. Projectos'!AB$72))</f>
        <v>-4.4357900211127168</v>
      </c>
      <c r="AC96" s="28">
        <f>IF('02. Controlo'!$C54=0,0,-CHOOSE('02. Controlo'!$C54,'04-Aux. Projectos'!AC$21,'04-Aux. Projectos'!AC$38,'04-Aux. Projectos'!AC$55,'04-Aux. Projectos'!AC$72))</f>
        <v>-4.2936414236161893</v>
      </c>
      <c r="AD96" s="28">
        <f>IF('02. Controlo'!$C54=0,0,-CHOOSE('02. Controlo'!$C54,'04-Aux. Projectos'!AD$21,'04-Aux. Projectos'!AD$38,'04-Aux. Projectos'!AD$55,'04-Aux. Projectos'!AD$72))</f>
        <v>-3.692799325760995</v>
      </c>
      <c r="AE96" s="28">
        <f>IF('02. Controlo'!$C54=0,0,-CHOOSE('02. Controlo'!$C54,'04-Aux. Projectos'!AE$21,'04-Aux. Projectos'!AE$38,'04-Aux. Projectos'!AE$55,'04-Aux. Projectos'!AE$72))</f>
        <v>-2.8004046235540923</v>
      </c>
      <c r="AF96" s="28">
        <f>IF('02. Controlo'!$C54=0,0,-CHOOSE('02. Controlo'!$C54,'04-Aux. Projectos'!AF$21,'04-Aux. Projectos'!AF$38,'04-Aux. Projectos'!AF$55,'04-Aux. Projectos'!AF$72))</f>
        <v>-1.5822229244551054</v>
      </c>
      <c r="AG96" s="28">
        <f>IF('02. Controlo'!$C54=0,0,-CHOOSE('02. Controlo'!$C54,'04-Aux. Projectos'!AG$21,'04-Aux. Projectos'!AG$38,'04-Aux. Projectos'!AG$55,'04-Aux. Projectos'!AG$72))</f>
        <v>0</v>
      </c>
    </row>
    <row r="97" spans="2:33" ht="15" customHeight="1" x14ac:dyDescent="0.25">
      <c r="B97" s="36">
        <f t="shared" si="22"/>
        <v>4</v>
      </c>
      <c r="D97" s="28">
        <f>IF('02. Controlo'!$C55=0,0,-CHOOSE('02. Controlo'!$C55,'04-Aux. Projectos'!D$21,'04-Aux. Projectos'!D$38,'04-Aux. Projectos'!D$55,'04-Aux. Projectos'!D$72))</f>
        <v>-0.30000000015658262</v>
      </c>
      <c r="E97" s="28">
        <f>IF('02. Controlo'!$C55=0,0,-CHOOSE('02. Controlo'!$C55,'04-Aux. Projectos'!E$21,'04-Aux. Projectos'!E$38,'04-Aux. Projectos'!E$55,'04-Aux. Projectos'!E$72))</f>
        <v>-0.7421159714436536</v>
      </c>
      <c r="F97" s="28">
        <f>IF('02. Controlo'!$C55=0,0,-CHOOSE('02. Controlo'!$C55,'04-Aux. Projectos'!F$21,'04-Aux. Projectos'!F$38,'04-Aux. Projectos'!F$55,'04-Aux. Projectos'!F$72))</f>
        <v>-1.1462990878726016</v>
      </c>
      <c r="G97" s="28">
        <f>IF('02. Controlo'!$C55=0,0,-CHOOSE('02. Controlo'!$C55,'04-Aux. Projectos'!G$21,'04-Aux. Projectos'!G$38,'04-Aux. Projectos'!G$55,'04-Aux. Projectos'!G$72))</f>
        <v>-1.3072240860260682</v>
      </c>
      <c r="H97" s="28">
        <f>IF('02. Controlo'!$C55=0,0,-CHOOSE('02. Controlo'!$C55,'04-Aux. Projectos'!H$21,'04-Aux. Projectos'!H$38,'04-Aux. Projectos'!H$55,'04-Aux. Projectos'!H$72))</f>
        <v>-1.699761303962092</v>
      </c>
      <c r="I97" s="28">
        <f>IF('02. Controlo'!$C55=0,0,-CHOOSE('02. Controlo'!$C55,'04-Aux. Projectos'!I$21,'04-Aux. Projectos'!I$38,'04-Aux. Projectos'!I$55,'04-Aux. Projectos'!I$72))</f>
        <v>-1.9213873517063951</v>
      </c>
      <c r="J97" s="28">
        <f>IF('02. Controlo'!$C55=0,0,-CHOOSE('02. Controlo'!$C55,'04-Aux. Projectos'!J$21,'04-Aux. Projectos'!J$38,'04-Aux. Projectos'!J$55,'04-Aux. Projectos'!J$72))</f>
        <v>-2.1487579598345707</v>
      </c>
      <c r="K97" s="28">
        <f>IF('02. Controlo'!$C55=0,0,-CHOOSE('02. Controlo'!$C55,'04-Aux. Projectos'!K$21,'04-Aux. Projectos'!K$38,'04-Aux. Projectos'!K$55,'04-Aux. Projectos'!K$72))</f>
        <v>-2.4057746418763029</v>
      </c>
      <c r="L97" s="28">
        <f>IF('02. Controlo'!$C55=0,0,-CHOOSE('02. Controlo'!$C55,'04-Aux. Projectos'!L$21,'04-Aux. Projectos'!L$38,'04-Aux. Projectos'!L$55,'04-Aux. Projectos'!L$72))</f>
        <v>-2.9877750754870922</v>
      </c>
      <c r="M97" s="28">
        <f>IF('02. Controlo'!$C55=0,0,-CHOOSE('02. Controlo'!$C55,'04-Aux. Projectos'!M$21,'04-Aux. Projectos'!M$38,'04-Aux. Projectos'!M$55,'04-Aux. Projectos'!M$72))</f>
        <v>-3.2317005713965599</v>
      </c>
      <c r="N97" s="28">
        <f>IF('02. Controlo'!$C55=0,0,-CHOOSE('02. Controlo'!$C55,'04-Aux. Projectos'!N$21,'04-Aux. Projectos'!N$38,'04-Aux. Projectos'!N$55,'04-Aux. Projectos'!N$72))</f>
        <v>-3.5049914213096578</v>
      </c>
      <c r="O97" s="28">
        <f>IF('02. Controlo'!$C55=0,0,-CHOOSE('02. Controlo'!$C55,'04-Aux. Projectos'!O$21,'04-Aux. Projectos'!O$38,'04-Aux. Projectos'!O$55,'04-Aux. Projectos'!O$72))</f>
        <v>-3.8111828194976649</v>
      </c>
      <c r="P97" s="28">
        <f>IF('02. Controlo'!$C55=0,0,-CHOOSE('02. Controlo'!$C55,'04-Aux. Projectos'!P$21,'04-Aux. Projectos'!P$38,'04-Aux. Projectos'!P$55,'04-Aux. Projectos'!P$72))</f>
        <v>-4.1542355501475914</v>
      </c>
      <c r="Q97" s="28">
        <f>IF('02. Controlo'!$C55=0,0,-CHOOSE('02. Controlo'!$C55,'04-Aux. Projectos'!Q$21,'04-Aux. Projectos'!Q$38,'04-Aux. Projectos'!Q$55,'04-Aux. Projectos'!Q$72))</f>
        <v>-4.538587222672728</v>
      </c>
      <c r="R97" s="28">
        <f>IF('02. Controlo'!$C55=0,0,-CHOOSE('02. Controlo'!$C55,'04-Aux. Projectos'!R$21,'04-Aux. Projectos'!R$38,'04-Aux. Projectos'!R$55,'04-Aux. Projectos'!R$72))</f>
        <v>-4.7376846750665518</v>
      </c>
      <c r="S97" s="28">
        <f>IF('02. Controlo'!$C55=0,0,-CHOOSE('02. Controlo'!$C55,'04-Aux. Projectos'!S$21,'04-Aux. Projectos'!S$38,'04-Aux. Projectos'!S$55,'04-Aux. Projectos'!S$72))</f>
        <v>-4.9607507870257361</v>
      </c>
      <c r="T97" s="28">
        <f>IF('02. Controlo'!$C55=0,0,-CHOOSE('02. Controlo'!$C55,'04-Aux. Projectos'!T$21,'04-Aux. Projectos'!T$38,'04-Aux. Projectos'!T$55,'04-Aux. Projectos'!T$72))</f>
        <v>-5.0949085632840312</v>
      </c>
      <c r="U97" s="28">
        <f>IF('02. Controlo'!$C55=0,0,-CHOOSE('02. Controlo'!$C55,'04-Aux. Projectos'!U$21,'04-Aux. Projectos'!U$38,'04-Aux. Projectos'!U$55,'04-Aux. Projectos'!U$72))</f>
        <v>-5.2452171341834335</v>
      </c>
      <c r="V97" s="28">
        <f>IF('02. Controlo'!$C55=0,0,-CHOOSE('02. Controlo'!$C55,'04-Aux. Projectos'!V$21,'04-Aux. Projectos'!V$38,'04-Aux. Projectos'!V$55,'04-Aux. Projectos'!V$72))</f>
        <v>-5.1820958385078351</v>
      </c>
      <c r="W97" s="28">
        <f>IF('02. Controlo'!$C55=0,0,-CHOOSE('02. Controlo'!$C55,'04-Aux. Projectos'!W$21,'04-Aux. Projectos'!W$38,'04-Aux. Projectos'!W$55,'04-Aux. Projectos'!W$72))</f>
        <v>-5.111375586496119</v>
      </c>
      <c r="X97" s="28">
        <f>IF('02. Controlo'!$C55=0,0,-CHOOSE('02. Controlo'!$C55,'04-Aux. Projectos'!X$21,'04-Aux. Projectos'!X$38,'04-Aux. Projectos'!X$55,'04-Aux. Projectos'!X$72))</f>
        <v>-5.0321415658526867</v>
      </c>
      <c r="Y97" s="28">
        <f>IF('02. Controlo'!$C55=0,0,-CHOOSE('02. Controlo'!$C55,'04-Aux. Projectos'!Y$21,'04-Aux. Projectos'!Y$38,'04-Aux. Projectos'!Y$55,'04-Aux. Projectos'!Y$72))</f>
        <v>-4.9433688331666685</v>
      </c>
      <c r="Z97" s="28">
        <f>IF('02. Controlo'!$C55=0,0,-CHOOSE('02. Controlo'!$C55,'04-Aux. Projectos'!Z$21,'04-Aux. Projectos'!Z$38,'04-Aux. Projectos'!Z$55,'04-Aux. Projectos'!Z$72))</f>
        <v>-4.8439090556046116</v>
      </c>
      <c r="AA97" s="28">
        <f>IF('02. Controlo'!$C55=0,0,-CHOOSE('02. Controlo'!$C55,'04-Aux. Projectos'!AA$21,'04-Aux. Projectos'!AA$38,'04-Aux. Projectos'!AA$55,'04-Aux. Projectos'!AA$72))</f>
        <v>-4.73247565648101</v>
      </c>
      <c r="AB97" s="28">
        <f>IF('02. Controlo'!$C55=0,0,-CHOOSE('02. Controlo'!$C55,'04-Aux. Projectos'!AB$21,'04-Aux. Projectos'!AB$38,'04-Aux. Projectos'!AB$55,'04-Aux. Projectos'!AB$72))</f>
        <v>-4.607627172555012</v>
      </c>
      <c r="AC97" s="28">
        <f>IF('02. Controlo'!$C55=0,0,-CHOOSE('02. Controlo'!$C55,'04-Aux. Projectos'!AC$21,'04-Aux. Projectos'!AC$38,'04-Aux. Projectos'!AC$55,'04-Aux. Projectos'!AC$72))</f>
        <v>-4.467748607769142</v>
      </c>
      <c r="AD97" s="28">
        <f>IF('02. Controlo'!$C55=0,0,-CHOOSE('02. Controlo'!$C55,'04-Aux. Projectos'!AD$21,'04-Aux. Projectos'!AD$38,'04-Aux. Projectos'!AD$55,'04-Aux. Projectos'!AD$72))</f>
        <v>-3.8479805422285778</v>
      </c>
      <c r="AE97" s="28">
        <f>IF('02. Controlo'!$C55=0,0,-CHOOSE('02. Controlo'!$C55,'04-Aux. Projectos'!AE$21,'04-Aux. Projectos'!AE$38,'04-Aux. Projectos'!AE$55,'04-Aux. Projectos'!AE$72))</f>
        <v>-2.9220757245344053</v>
      </c>
      <c r="AF97" s="28">
        <f>IF('02. Controlo'!$C55=0,0,-CHOOSE('02. Controlo'!$C55,'04-Aux. Projectos'!AF$21,'04-Aux. Projectos'!AF$38,'04-Aux. Projectos'!AF$55,'04-Aux. Projectos'!AF$72))</f>
        <v>-1.6531794008733989</v>
      </c>
      <c r="AG97" s="28">
        <f>IF('02. Controlo'!$C55=0,0,-CHOOSE('02. Controlo'!$C55,'04-Aux. Projectos'!AG$21,'04-Aux. Projectos'!AG$38,'04-Aux. Projectos'!AG$55,'04-Aux. Projectos'!AG$72))</f>
        <v>0</v>
      </c>
    </row>
    <row r="98" spans="2:33" ht="15" customHeight="1" x14ac:dyDescent="0.25">
      <c r="B98" s="36">
        <f t="shared" si="22"/>
        <v>5</v>
      </c>
      <c r="D98" s="28">
        <f>IF('02. Controlo'!$C56=0,0,-CHOOSE('02. Controlo'!$C56,'04-Aux. Projectos'!D$21,'04-Aux. Projectos'!D$38,'04-Aux. Projectos'!D$55,'04-Aux. Projectos'!D$72))</f>
        <v>-0.30000000000002558</v>
      </c>
      <c r="E98" s="28">
        <f>IF('02. Controlo'!$C56=0,0,-CHOOSE('02. Controlo'!$C56,'04-Aux. Projectos'!E$21,'04-Aux. Projectos'!E$38,'04-Aux. Projectos'!E$55,'04-Aux. Projectos'!E$72))</f>
        <v>-0.74492934097519836</v>
      </c>
      <c r="F98" s="28">
        <f>IF('02. Controlo'!$C56=0,0,-CHOOSE('02. Controlo'!$C56,'04-Aux. Projectos'!F$21,'04-Aux. Projectos'!F$38,'04-Aux. Projectos'!F$55,'04-Aux. Projectos'!F$72))</f>
        <v>-1.1564932888521402</v>
      </c>
      <c r="G98" s="28">
        <f>IF('02. Controlo'!$C56=0,0,-CHOOSE('02. Controlo'!$C56,'04-Aux. Projectos'!G$21,'04-Aux. Projectos'!G$38,'04-Aux. Projectos'!G$55,'04-Aux. Projectos'!G$72))</f>
        <v>-1.3296948932199144</v>
      </c>
      <c r="H98" s="28">
        <f>IF('02. Controlo'!$C56=0,0,-CHOOSE('02. Controlo'!$C56,'04-Aux. Projectos'!H$21,'04-Aux. Projectos'!H$38,'04-Aux. Projectos'!H$55,'04-Aux. Projectos'!H$72))</f>
        <v>-1.7368827369186375</v>
      </c>
      <c r="I98" s="28">
        <f>IF('02. Controlo'!$C56=0,0,-CHOOSE('02. Controlo'!$C56,'04-Aux. Projectos'!I$21,'04-Aux. Projectos'!I$38,'04-Aux. Projectos'!I$55,'04-Aux. Projectos'!I$72))</f>
        <v>-1.9796372319524578</v>
      </c>
      <c r="J98" s="28">
        <f>IF('02. Controlo'!$C56=0,0,-CHOOSE('02. Controlo'!$C56,'04-Aux. Projectos'!J$21,'04-Aux. Projectos'!J$38,'04-Aux. Projectos'!J$55,'04-Aux. Projectos'!J$72))</f>
        <v>-2.2295611389764547</v>
      </c>
      <c r="K98" s="28">
        <f>IF('02. Controlo'!$C56=0,0,-CHOOSE('02. Controlo'!$C56,'04-Aux. Projectos'!K$21,'04-Aux. Projectos'!K$38,'04-Aux. Projectos'!K$55,'04-Aux. Projectos'!K$72))</f>
        <v>-2.5144155283853031</v>
      </c>
      <c r="L98" s="28">
        <f>IF('02. Controlo'!$C56=0,0,-CHOOSE('02. Controlo'!$C56,'04-Aux. Projectos'!L$21,'04-Aux. Projectos'!L$38,'04-Aux. Projectos'!L$55,'04-Aux. Projectos'!L$72))</f>
        <v>-3.1359645607033864</v>
      </c>
      <c r="M98" s="28">
        <f>IF('02. Controlo'!$C56=0,0,-CHOOSE('02. Controlo'!$C56,'04-Aux. Projectos'!M$21,'04-Aux. Projectos'!M$38,'04-Aux. Projectos'!M$55,'04-Aux. Projectos'!M$72))</f>
        <v>-3.4091061329610284</v>
      </c>
      <c r="N98" s="28">
        <f>IF('02. Controlo'!$C56=0,0,-CHOOSE('02. Controlo'!$C56,'04-Aux. Projectos'!N$21,'04-Aux. Projectos'!N$38,'04-Aux. Projectos'!N$55,'04-Aux. Projectos'!N$72))</f>
        <v>-3.7176917765550428</v>
      </c>
      <c r="O98" s="28">
        <f>IF('02. Controlo'!$C56=0,0,-CHOOSE('02. Controlo'!$C56,'04-Aux. Projectos'!O$21,'04-Aux. Projectos'!O$38,'04-Aux. Projectos'!O$55,'04-Aux. Projectos'!O$72))</f>
        <v>-4.0663208726141011</v>
      </c>
      <c r="P98" s="28">
        <f>IF('02. Controlo'!$C56=0,0,-CHOOSE('02. Controlo'!$C56,'04-Aux. Projectos'!P$21,'04-Aux. Projectos'!P$38,'04-Aux. Projectos'!P$55,'04-Aux. Projectos'!P$72))</f>
        <v>-4.460189638520986</v>
      </c>
      <c r="Q98" s="28">
        <f>IF('02. Controlo'!$C56=0,0,-CHOOSE('02. Controlo'!$C56,'04-Aux. Projectos'!Q$21,'04-Aux. Projectos'!Q$38,'04-Aux. Projectos'!Q$55,'04-Aux. Projectos'!Q$72))</f>
        <v>-4.9051685760527315</v>
      </c>
      <c r="R98" s="28">
        <f>IF('02. Controlo'!$C56=0,0,-CHOOSE('02. Controlo'!$C56,'04-Aux. Projectos'!R$21,'04-Aux. Projectos'!R$38,'04-Aux. Projectos'!R$55,'04-Aux. Projectos'!R$72))</f>
        <v>-5.1402995562551173</v>
      </c>
      <c r="S98" s="28">
        <f>IF('02. Controlo'!$C56=0,0,-CHOOSE('02. Controlo'!$C56,'04-Aux. Projectos'!S$21,'04-Aux. Projectos'!S$38,'04-Aux. Projectos'!S$55,'04-Aux. Projectos'!S$72))</f>
        <v>-5.4059421834645818</v>
      </c>
      <c r="T98" s="28">
        <f>IF('02. Controlo'!$C56=0,0,-CHOOSE('02. Controlo'!$C56,'04-Aux. Projectos'!T$21,'04-Aux. Projectos'!T$38,'04-Aux. Projectos'!T$55,'04-Aux. Projectos'!T$72))</f>
        <v>-5.5722605787400532</v>
      </c>
      <c r="U98" s="28">
        <f>IF('02. Controlo'!$C56=0,0,-CHOOSE('02. Controlo'!$C56,'04-Aux. Projectos'!U$21,'04-Aux. Projectos'!U$38,'04-Aux. Projectos'!U$55,'04-Aux. Projectos'!U$72))</f>
        <v>-5.7601611924159304</v>
      </c>
      <c r="V98" s="28">
        <f>IF('02. Controlo'!$C56=0,0,-CHOOSE('02. Controlo'!$C56,'04-Aux. Projectos'!V$21,'04-Aux. Projectos'!V$38,'04-Aux. Projectos'!V$55,'04-Aux. Projectos'!V$72))</f>
        <v>-5.7048542163400811</v>
      </c>
      <c r="W98" s="28">
        <f>IF('02. Controlo'!$C56=0,0,-CHOOSE('02. Controlo'!$C56,'04-Aux. Projectos'!W$21,'04-Aux. Projectos'!W$38,'04-Aux. Projectos'!W$55,'04-Aux. Projectos'!W$72))</f>
        <v>-5.6423703598310233</v>
      </c>
      <c r="X98" s="28">
        <f>IF('02. Controlo'!$C56=0,0,-CHOOSE('02. Controlo'!$C56,'04-Aux. Projectos'!X$21,'04-Aux. Projectos'!X$38,'04-Aux. Projectos'!X$55,'04-Aux. Projectos'!X$72))</f>
        <v>-5.571778318803684</v>
      </c>
      <c r="Y98" s="28">
        <f>IF('02. Controlo'!$C56=0,0,-CHOOSE('02. Controlo'!$C56,'04-Aux. Projectos'!Y$21,'04-Aux. Projectos'!Y$38,'04-Aux. Projectos'!Y$55,'04-Aux. Projectos'!Y$72))</f>
        <v>-5.4920259389920556</v>
      </c>
      <c r="Z98" s="28">
        <f>IF('02. Controlo'!$C56=0,0,-CHOOSE('02. Controlo'!$C56,'04-Aux. Projectos'!Z$21,'04-Aux. Projectos'!Z$38,'04-Aux. Projectos'!Z$55,'04-Aux. Projectos'!Z$72))</f>
        <v>-5.4019245338895354</v>
      </c>
      <c r="AA98" s="28">
        <f>IF('02. Controlo'!$C56=0,0,-CHOOSE('02. Controlo'!$C56,'04-Aux. Projectos'!AA$21,'04-Aux. Projectos'!AA$38,'04-Aux. Projectos'!AA$55,'04-Aux. Projectos'!AA$72))</f>
        <v>-5.3001311677150884</v>
      </c>
      <c r="AB98" s="28">
        <f>IF('02. Controlo'!$C56=0,0,-CHOOSE('02. Controlo'!$C56,'04-Aux. Projectos'!AB$21,'04-Aux. Projectos'!AB$38,'04-Aux. Projectos'!AB$55,'04-Aux. Projectos'!AB$72))</f>
        <v>-5.1851286393379228</v>
      </c>
      <c r="AC98" s="28">
        <f>IF('02. Controlo'!$C56=0,0,-CHOOSE('02. Controlo'!$C56,'04-Aux. Projectos'!AC$21,'04-Aux. Projectos'!AC$38,'04-Aux. Projectos'!AC$55,'04-Aux. Projectos'!AC$72))</f>
        <v>-5.055202868826755</v>
      </c>
      <c r="AD98" s="28">
        <f>IF('02. Controlo'!$C56=0,0,-CHOOSE('02. Controlo'!$C56,'04-Aux. Projectos'!AD$21,'04-Aux. Projectos'!AD$38,'04-Aux. Projectos'!AD$55,'04-Aux. Projectos'!AD$72))</f>
        <v>-4.3732365230116157</v>
      </c>
      <c r="AE98" s="28">
        <f>IF('02. Controlo'!$C56=0,0,-CHOOSE('02. Controlo'!$C56,'04-Aux. Projectos'!AE$21,'04-Aux. Projectos'!AE$38,'04-Aux. Projectos'!AE$55,'04-Aux. Projectos'!AE$72))</f>
        <v>-3.3351847625478852</v>
      </c>
      <c r="AF98" s="28">
        <f>IF('02. Controlo'!$C56=0,0,-CHOOSE('02. Controlo'!$C56,'04-Aux. Projectos'!AF$21,'04-Aux. Projectos'!AF$38,'04-Aux. Projectos'!AF$55,'04-Aux. Projectos'!AF$72))</f>
        <v>-1.8948403523584323</v>
      </c>
      <c r="AG98" s="28">
        <f>IF('02. Controlo'!$C56=0,0,-CHOOSE('02. Controlo'!$C56,'04-Aux. Projectos'!AG$21,'04-Aux. Projectos'!AG$38,'04-Aux. Projectos'!AG$55,'04-Aux. Projectos'!AG$72))</f>
        <v>0</v>
      </c>
    </row>
    <row r="99" spans="2:33" ht="15" customHeight="1" x14ac:dyDescent="0.25">
      <c r="B99" s="36">
        <f t="shared" si="22"/>
        <v>6</v>
      </c>
      <c r="D99" s="28">
        <f>IF('02. Controlo'!$C57=0,0,-CHOOSE('02. Controlo'!$C57,'04-Aux. Projectos'!D$21,'04-Aux. Projectos'!D$38,'04-Aux. Projectos'!D$55,'04-Aux. Projectos'!D$72))</f>
        <v>-0.30000000004393418</v>
      </c>
      <c r="E99" s="28">
        <f>IF('02. Controlo'!$C57=0,0,-CHOOSE('02. Controlo'!$C57,'04-Aux. Projectos'!E$21,'04-Aux. Projectos'!E$38,'04-Aux. Projectos'!E$55,'04-Aux. Projectos'!E$72))</f>
        <v>-0.74122629406627816</v>
      </c>
      <c r="F99" s="28">
        <f>IF('02. Controlo'!$C57=0,0,-CHOOSE('02. Controlo'!$C57,'04-Aux. Projectos'!F$21,'04-Aux. Projectos'!F$38,'04-Aux. Projectos'!F$55,'04-Aux. Projectos'!F$72))</f>
        <v>-1.1430863378389235</v>
      </c>
      <c r="G99" s="28">
        <f>IF('02. Controlo'!$C57=0,0,-CHOOSE('02. Controlo'!$C57,'04-Aux. Projectos'!G$21,'04-Aux. Projectos'!G$38,'04-Aux. Projectos'!G$55,'04-Aux. Projectos'!G$72))</f>
        <v>-1.3001703826714914</v>
      </c>
      <c r="H99" s="28">
        <f>IF('02. Controlo'!$C57=0,0,-CHOOSE('02. Controlo'!$C57,'04-Aux. Projectos'!H$21,'04-Aux. Projectos'!H$38,'04-Aux. Projectos'!H$55,'04-Aux. Projectos'!H$72))</f>
        <v>-1.6881562852012568</v>
      </c>
      <c r="I99" s="28">
        <f>IF('02. Controlo'!$C57=0,0,-CHOOSE('02. Controlo'!$C57,'04-Aux. Projectos'!I$21,'04-Aux. Projectos'!I$38,'04-Aux. Projectos'!I$55,'04-Aux. Projectos'!I$72))</f>
        <v>-1.9032628135465195</v>
      </c>
      <c r="J99" s="28">
        <f>IF('02. Controlo'!$C57=0,0,-CHOOSE('02. Controlo'!$C57,'04-Aux. Projectos'!J$21,'04-Aux. Projectos'!J$38,'04-Aux. Projectos'!J$55,'04-Aux. Projectos'!J$72))</f>
        <v>-2.1236783129132619</v>
      </c>
      <c r="K99" s="28">
        <f>IF('02. Controlo'!$C57=0,0,-CHOOSE('02. Controlo'!$C57,'04-Aux. Projectos'!K$21,'04-Aux. Projectos'!K$38,'04-Aux. Projectos'!K$55,'04-Aux. Projectos'!K$72))</f>
        <v>-2.3721793712284844</v>
      </c>
      <c r="L99" s="28">
        <f>IF('02. Controlo'!$C57=0,0,-CHOOSE('02. Controlo'!$C57,'04-Aux. Projectos'!L$21,'04-Aux. Projectos'!L$38,'04-Aux. Projectos'!L$55,'04-Aux. Projectos'!L$72))</f>
        <v>-2.9420778435812336</v>
      </c>
      <c r="M99" s="28">
        <f>IF('02. Controlo'!$C57=0,0,-CHOOSE('02. Controlo'!$C57,'04-Aux. Projectos'!M$21,'04-Aux. Projectos'!M$38,'04-Aux. Projectos'!M$55,'04-Aux. Projectos'!M$72))</f>
        <v>-3.1770389391889267</v>
      </c>
      <c r="N99" s="28">
        <f>IF('02. Controlo'!$C57=0,0,-CHOOSE('02. Controlo'!$C57,'04-Aux. Projectos'!N$21,'04-Aux. Projectos'!N$38,'04-Aux. Projectos'!N$55,'04-Aux. Projectos'!N$72))</f>
        <v>-3.4395893969175186</v>
      </c>
      <c r="O99" s="28">
        <f>IF('02. Controlo'!$C57=0,0,-CHOOSE('02. Controlo'!$C57,'04-Aux. Projectos'!O$21,'04-Aux. Projectos'!O$38,'04-Aux. Projectos'!O$55,'04-Aux. Projectos'!O$72))</f>
        <v>-3.7329687867063219</v>
      </c>
      <c r="P99" s="28">
        <f>IF('02. Controlo'!$C57=0,0,-CHOOSE('02. Controlo'!$C57,'04-Aux. Projectos'!P$21,'04-Aux. Projectos'!P$38,'04-Aux. Projectos'!P$55,'04-Aux. Projectos'!P$72))</f>
        <v>-4.0607970719718756</v>
      </c>
      <c r="Q99" s="28">
        <f>IF('02. Controlo'!$C57=0,0,-CHOOSE('02. Controlo'!$C57,'04-Aux. Projectos'!Q$21,'04-Aux. Projectos'!Q$38,'04-Aux. Projectos'!Q$55,'04-Aux. Projectos'!Q$72))</f>
        <v>-4.4271192757828493</v>
      </c>
      <c r="R99" s="28">
        <f>IF('02. Controlo'!$C57=0,0,-CHOOSE('02. Controlo'!$C57,'04-Aux. Projectos'!R$21,'04-Aux. Projectos'!R$38,'04-Aux. Projectos'!R$55,'04-Aux. Projectos'!R$72))</f>
        <v>-4.6154542554173421</v>
      </c>
      <c r="S99" s="28">
        <f>IF('02. Controlo'!$C57=0,0,-CHOOSE('02. Controlo'!$C57,'04-Aux. Projectos'!S$21,'04-Aux. Projectos'!S$38,'04-Aux. Projectos'!S$55,'04-Aux. Projectos'!S$72))</f>
        <v>-4.8259037129390325</v>
      </c>
      <c r="T99" s="28">
        <f>IF('02. Controlo'!$C57=0,0,-CHOOSE('02. Controlo'!$C57,'04-Aux. Projectos'!T$21,'04-Aux. Projectos'!T$38,'04-Aux. Projectos'!T$55,'04-Aux. Projectos'!T$72))</f>
        <v>-4.9505637838330099</v>
      </c>
      <c r="U99" s="28">
        <f>IF('02. Controlo'!$C57=0,0,-CHOOSE('02. Controlo'!$C57,'04-Aux. Projectos'!U$21,'04-Aux. Projectos'!U$38,'04-Aux. Projectos'!U$55,'04-Aux. Projectos'!U$72))</f>
        <v>-5.0898615624250034</v>
      </c>
      <c r="V99" s="28">
        <f>IF('02. Controlo'!$C57=0,0,-CHOOSE('02. Controlo'!$C57,'04-Aux. Projectos'!V$21,'04-Aux. Projectos'!V$38,'04-Aux. Projectos'!V$55,'04-Aux. Projectos'!V$72))</f>
        <v>-5.0245146863350287</v>
      </c>
      <c r="W99" s="28">
        <f>IF('02. Controlo'!$C57=0,0,-CHOOSE('02. Controlo'!$C57,'04-Aux. Projectos'!W$21,'04-Aux. Projectos'!W$38,'04-Aux. Projectos'!W$55,'04-Aux. Projectos'!W$72))</f>
        <v>-4.9514947160110756</v>
      </c>
      <c r="X99" s="28">
        <f>IF('02. Controlo'!$C57=0,0,-CHOOSE('02. Controlo'!$C57,'04-Aux. Projectos'!X$21,'04-Aux. Projectos'!X$38,'04-Aux. Projectos'!X$55,'04-Aux. Projectos'!X$72))</f>
        <v>-4.8699006692081461</v>
      </c>
      <c r="Y99" s="28">
        <f>IF('02. Controlo'!$C57=0,0,-CHOOSE('02. Controlo'!$C57,'04-Aux. Projectos'!Y$21,'04-Aux. Projectos'!Y$38,'04-Aux. Projectos'!Y$55,'04-Aux. Projectos'!Y$72))</f>
        <v>-4.7787257694630147</v>
      </c>
      <c r="Z99" s="28">
        <f>IF('02. Controlo'!$C57=0,0,-CHOOSE('02. Controlo'!$C57,'04-Aux. Projectos'!Z$21,'04-Aux. Projectos'!Z$38,'04-Aux. Projectos'!Z$55,'04-Aux. Projectos'!Z$72))</f>
        <v>-4.6768450236334527</v>
      </c>
      <c r="AA99" s="28">
        <f>IF('02. Controlo'!$C57=0,0,-CHOOSE('02. Controlo'!$C57,'04-Aux. Projectos'!AA$21,'04-Aux. Projectos'!AA$38,'04-Aux. Projectos'!AA$55,'04-Aux. Projectos'!AA$72))</f>
        <v>-4.5630013407799144</v>
      </c>
      <c r="AB99" s="28">
        <f>IF('02. Controlo'!$C57=0,0,-CHOOSE('02. Controlo'!$C57,'04-Aux. Projectos'!AB$21,'04-Aux. Projectos'!AB$38,'04-Aux. Projectos'!AB$55,'04-Aux. Projectos'!AB$72))</f>
        <v>-4.4357900211127168</v>
      </c>
      <c r="AC99" s="28">
        <f>IF('02. Controlo'!$C57=0,0,-CHOOSE('02. Controlo'!$C57,'04-Aux. Projectos'!AC$21,'04-Aux. Projectos'!AC$38,'04-Aux. Projectos'!AC$55,'04-Aux. Projectos'!AC$72))</f>
        <v>-4.2936414236161893</v>
      </c>
      <c r="AD99" s="28">
        <f>IF('02. Controlo'!$C57=0,0,-CHOOSE('02. Controlo'!$C57,'04-Aux. Projectos'!AD$21,'04-Aux. Projectos'!AD$38,'04-Aux. Projectos'!AD$55,'04-Aux. Projectos'!AD$72))</f>
        <v>-3.692799325760995</v>
      </c>
      <c r="AE99" s="28">
        <f>IF('02. Controlo'!$C57=0,0,-CHOOSE('02. Controlo'!$C57,'04-Aux. Projectos'!AE$21,'04-Aux. Projectos'!AE$38,'04-Aux. Projectos'!AE$55,'04-Aux. Projectos'!AE$72))</f>
        <v>-2.8004046235540923</v>
      </c>
      <c r="AF99" s="28">
        <f>IF('02. Controlo'!$C57=0,0,-CHOOSE('02. Controlo'!$C57,'04-Aux. Projectos'!AF$21,'04-Aux. Projectos'!AF$38,'04-Aux. Projectos'!AF$55,'04-Aux. Projectos'!AF$72))</f>
        <v>-1.5822229244551054</v>
      </c>
      <c r="AG99" s="28">
        <f>IF('02. Controlo'!$C57=0,0,-CHOOSE('02. Controlo'!$C57,'04-Aux. Projectos'!AG$21,'04-Aux. Projectos'!AG$38,'04-Aux. Projectos'!AG$55,'04-Aux. Projectos'!AG$72))</f>
        <v>0</v>
      </c>
    </row>
    <row r="100" spans="2:33" ht="15" customHeight="1" x14ac:dyDescent="0.25">
      <c r="B100" s="36">
        <f t="shared" si="22"/>
        <v>7</v>
      </c>
      <c r="D100" s="28">
        <f>IF('02. Controlo'!$C58=0,0,-CHOOSE('02. Controlo'!$C58,'04-Aux. Projectos'!D$21,'04-Aux. Projectos'!D$38,'04-Aux. Projectos'!D$55,'04-Aux. Projectos'!D$72))</f>
        <v>-0.30000000004393418</v>
      </c>
      <c r="E100" s="28">
        <f>IF('02. Controlo'!$C58=0,0,-CHOOSE('02. Controlo'!$C58,'04-Aux. Projectos'!E$21,'04-Aux. Projectos'!E$38,'04-Aux. Projectos'!E$55,'04-Aux. Projectos'!E$72))</f>
        <v>-0.74122629406627816</v>
      </c>
      <c r="F100" s="28">
        <f>IF('02. Controlo'!$C58=0,0,-CHOOSE('02. Controlo'!$C58,'04-Aux. Projectos'!F$21,'04-Aux. Projectos'!F$38,'04-Aux. Projectos'!F$55,'04-Aux. Projectos'!F$72))</f>
        <v>-1.1430863378389235</v>
      </c>
      <c r="G100" s="28">
        <f>IF('02. Controlo'!$C58=0,0,-CHOOSE('02. Controlo'!$C58,'04-Aux. Projectos'!G$21,'04-Aux. Projectos'!G$38,'04-Aux. Projectos'!G$55,'04-Aux. Projectos'!G$72))</f>
        <v>-1.3001703826714914</v>
      </c>
      <c r="H100" s="28">
        <f>IF('02. Controlo'!$C58=0,0,-CHOOSE('02. Controlo'!$C58,'04-Aux. Projectos'!H$21,'04-Aux. Projectos'!H$38,'04-Aux. Projectos'!H$55,'04-Aux. Projectos'!H$72))</f>
        <v>-1.6881562852012568</v>
      </c>
      <c r="I100" s="28">
        <f>IF('02. Controlo'!$C58=0,0,-CHOOSE('02. Controlo'!$C58,'04-Aux. Projectos'!I$21,'04-Aux. Projectos'!I$38,'04-Aux. Projectos'!I$55,'04-Aux. Projectos'!I$72))</f>
        <v>-1.9032628135465195</v>
      </c>
      <c r="J100" s="28">
        <f>IF('02. Controlo'!$C58=0,0,-CHOOSE('02. Controlo'!$C58,'04-Aux. Projectos'!J$21,'04-Aux. Projectos'!J$38,'04-Aux. Projectos'!J$55,'04-Aux. Projectos'!J$72))</f>
        <v>-2.1236783129132619</v>
      </c>
      <c r="K100" s="28">
        <f>IF('02. Controlo'!$C58=0,0,-CHOOSE('02. Controlo'!$C58,'04-Aux. Projectos'!K$21,'04-Aux. Projectos'!K$38,'04-Aux. Projectos'!K$55,'04-Aux. Projectos'!K$72))</f>
        <v>-2.3721793712284844</v>
      </c>
      <c r="L100" s="28">
        <f>IF('02. Controlo'!$C58=0,0,-CHOOSE('02. Controlo'!$C58,'04-Aux. Projectos'!L$21,'04-Aux. Projectos'!L$38,'04-Aux. Projectos'!L$55,'04-Aux. Projectos'!L$72))</f>
        <v>-2.9420778435812336</v>
      </c>
      <c r="M100" s="28">
        <f>IF('02. Controlo'!$C58=0,0,-CHOOSE('02. Controlo'!$C58,'04-Aux. Projectos'!M$21,'04-Aux. Projectos'!M$38,'04-Aux. Projectos'!M$55,'04-Aux. Projectos'!M$72))</f>
        <v>-3.1770389391889267</v>
      </c>
      <c r="N100" s="28">
        <f>IF('02. Controlo'!$C58=0,0,-CHOOSE('02. Controlo'!$C58,'04-Aux. Projectos'!N$21,'04-Aux. Projectos'!N$38,'04-Aux. Projectos'!N$55,'04-Aux. Projectos'!N$72))</f>
        <v>-3.4395893969175186</v>
      </c>
      <c r="O100" s="28">
        <f>IF('02. Controlo'!$C58=0,0,-CHOOSE('02. Controlo'!$C58,'04-Aux. Projectos'!O$21,'04-Aux. Projectos'!O$38,'04-Aux. Projectos'!O$55,'04-Aux. Projectos'!O$72))</f>
        <v>-3.7329687867063219</v>
      </c>
      <c r="P100" s="28">
        <f>IF('02. Controlo'!$C58=0,0,-CHOOSE('02. Controlo'!$C58,'04-Aux. Projectos'!P$21,'04-Aux. Projectos'!P$38,'04-Aux. Projectos'!P$55,'04-Aux. Projectos'!P$72))</f>
        <v>-4.0607970719718756</v>
      </c>
      <c r="Q100" s="28">
        <f>IF('02. Controlo'!$C58=0,0,-CHOOSE('02. Controlo'!$C58,'04-Aux. Projectos'!Q$21,'04-Aux. Projectos'!Q$38,'04-Aux. Projectos'!Q$55,'04-Aux. Projectos'!Q$72))</f>
        <v>-4.4271192757828493</v>
      </c>
      <c r="R100" s="28">
        <f>IF('02. Controlo'!$C58=0,0,-CHOOSE('02. Controlo'!$C58,'04-Aux. Projectos'!R$21,'04-Aux. Projectos'!R$38,'04-Aux. Projectos'!R$55,'04-Aux. Projectos'!R$72))</f>
        <v>-4.6154542554173421</v>
      </c>
      <c r="S100" s="28">
        <f>IF('02. Controlo'!$C58=0,0,-CHOOSE('02. Controlo'!$C58,'04-Aux. Projectos'!S$21,'04-Aux. Projectos'!S$38,'04-Aux. Projectos'!S$55,'04-Aux. Projectos'!S$72))</f>
        <v>-4.8259037129390325</v>
      </c>
      <c r="T100" s="28">
        <f>IF('02. Controlo'!$C58=0,0,-CHOOSE('02. Controlo'!$C58,'04-Aux. Projectos'!T$21,'04-Aux. Projectos'!T$38,'04-Aux. Projectos'!T$55,'04-Aux. Projectos'!T$72))</f>
        <v>-4.9505637838330099</v>
      </c>
      <c r="U100" s="28">
        <f>IF('02. Controlo'!$C58=0,0,-CHOOSE('02. Controlo'!$C58,'04-Aux. Projectos'!U$21,'04-Aux. Projectos'!U$38,'04-Aux. Projectos'!U$55,'04-Aux. Projectos'!U$72))</f>
        <v>-5.0898615624250034</v>
      </c>
      <c r="V100" s="28">
        <f>IF('02. Controlo'!$C58=0,0,-CHOOSE('02. Controlo'!$C58,'04-Aux. Projectos'!V$21,'04-Aux. Projectos'!V$38,'04-Aux. Projectos'!V$55,'04-Aux. Projectos'!V$72))</f>
        <v>-5.0245146863350287</v>
      </c>
      <c r="W100" s="28">
        <f>IF('02. Controlo'!$C58=0,0,-CHOOSE('02. Controlo'!$C58,'04-Aux. Projectos'!W$21,'04-Aux. Projectos'!W$38,'04-Aux. Projectos'!W$55,'04-Aux. Projectos'!W$72))</f>
        <v>-4.9514947160110756</v>
      </c>
      <c r="X100" s="28">
        <f>IF('02. Controlo'!$C58=0,0,-CHOOSE('02. Controlo'!$C58,'04-Aux. Projectos'!X$21,'04-Aux. Projectos'!X$38,'04-Aux. Projectos'!X$55,'04-Aux. Projectos'!X$72))</f>
        <v>-4.8699006692081461</v>
      </c>
      <c r="Y100" s="28">
        <f>IF('02. Controlo'!$C58=0,0,-CHOOSE('02. Controlo'!$C58,'04-Aux. Projectos'!Y$21,'04-Aux. Projectos'!Y$38,'04-Aux. Projectos'!Y$55,'04-Aux. Projectos'!Y$72))</f>
        <v>-4.7787257694630147</v>
      </c>
      <c r="Z100" s="28">
        <f>IF('02. Controlo'!$C58=0,0,-CHOOSE('02. Controlo'!$C58,'04-Aux. Projectos'!Z$21,'04-Aux. Projectos'!Z$38,'04-Aux. Projectos'!Z$55,'04-Aux. Projectos'!Z$72))</f>
        <v>-4.6768450236334527</v>
      </c>
      <c r="AA100" s="28">
        <f>IF('02. Controlo'!$C58=0,0,-CHOOSE('02. Controlo'!$C58,'04-Aux. Projectos'!AA$21,'04-Aux. Projectos'!AA$38,'04-Aux. Projectos'!AA$55,'04-Aux. Projectos'!AA$72))</f>
        <v>-4.5630013407799144</v>
      </c>
      <c r="AB100" s="28">
        <f>IF('02. Controlo'!$C58=0,0,-CHOOSE('02. Controlo'!$C58,'04-Aux. Projectos'!AB$21,'04-Aux. Projectos'!AB$38,'04-Aux. Projectos'!AB$55,'04-Aux. Projectos'!AB$72))</f>
        <v>-4.4357900211127168</v>
      </c>
      <c r="AC100" s="28">
        <f>IF('02. Controlo'!$C58=0,0,-CHOOSE('02. Controlo'!$C58,'04-Aux. Projectos'!AC$21,'04-Aux. Projectos'!AC$38,'04-Aux. Projectos'!AC$55,'04-Aux. Projectos'!AC$72))</f>
        <v>-4.2936414236161893</v>
      </c>
      <c r="AD100" s="28">
        <f>IF('02. Controlo'!$C58=0,0,-CHOOSE('02. Controlo'!$C58,'04-Aux. Projectos'!AD$21,'04-Aux. Projectos'!AD$38,'04-Aux. Projectos'!AD$55,'04-Aux. Projectos'!AD$72))</f>
        <v>-3.692799325760995</v>
      </c>
      <c r="AE100" s="28">
        <f>IF('02. Controlo'!$C58=0,0,-CHOOSE('02. Controlo'!$C58,'04-Aux. Projectos'!AE$21,'04-Aux. Projectos'!AE$38,'04-Aux. Projectos'!AE$55,'04-Aux. Projectos'!AE$72))</f>
        <v>-2.8004046235540923</v>
      </c>
      <c r="AF100" s="28">
        <f>IF('02. Controlo'!$C58=0,0,-CHOOSE('02. Controlo'!$C58,'04-Aux. Projectos'!AF$21,'04-Aux. Projectos'!AF$38,'04-Aux. Projectos'!AF$55,'04-Aux. Projectos'!AF$72))</f>
        <v>-1.5822229244551054</v>
      </c>
      <c r="AG100" s="28">
        <f>IF('02. Controlo'!$C58=0,0,-CHOOSE('02. Controlo'!$C58,'04-Aux. Projectos'!AG$21,'04-Aux. Projectos'!AG$38,'04-Aux. Projectos'!AG$55,'04-Aux. Projectos'!AG$72))</f>
        <v>0</v>
      </c>
    </row>
    <row r="101" spans="2:33" ht="15" customHeight="1" x14ac:dyDescent="0.25">
      <c r="B101" s="36">
        <f t="shared" si="22"/>
        <v>8</v>
      </c>
      <c r="D101" s="28">
        <f>IF('02. Controlo'!$C59=0,0,-CHOOSE('02. Controlo'!$C59,'04-Aux. Projectos'!D$21,'04-Aux. Projectos'!D$38,'04-Aux. Projectos'!D$55,'04-Aux. Projectos'!D$72))</f>
        <v>-0.30000000000002558</v>
      </c>
      <c r="E101" s="28">
        <f>IF('02. Controlo'!$C59=0,0,-CHOOSE('02. Controlo'!$C59,'04-Aux. Projectos'!E$21,'04-Aux. Projectos'!E$38,'04-Aux. Projectos'!E$55,'04-Aux. Projectos'!E$72))</f>
        <v>-0.74492934097519836</v>
      </c>
      <c r="F101" s="28">
        <f>IF('02. Controlo'!$C59=0,0,-CHOOSE('02. Controlo'!$C59,'04-Aux. Projectos'!F$21,'04-Aux. Projectos'!F$38,'04-Aux. Projectos'!F$55,'04-Aux. Projectos'!F$72))</f>
        <v>-1.1564932888521402</v>
      </c>
      <c r="G101" s="28">
        <f>IF('02. Controlo'!$C59=0,0,-CHOOSE('02. Controlo'!$C59,'04-Aux. Projectos'!G$21,'04-Aux. Projectos'!G$38,'04-Aux. Projectos'!G$55,'04-Aux. Projectos'!G$72))</f>
        <v>-1.3296948932199144</v>
      </c>
      <c r="H101" s="28">
        <f>IF('02. Controlo'!$C59=0,0,-CHOOSE('02. Controlo'!$C59,'04-Aux. Projectos'!H$21,'04-Aux. Projectos'!H$38,'04-Aux. Projectos'!H$55,'04-Aux. Projectos'!H$72))</f>
        <v>-1.7368827369186375</v>
      </c>
      <c r="I101" s="28">
        <f>IF('02. Controlo'!$C59=0,0,-CHOOSE('02. Controlo'!$C59,'04-Aux. Projectos'!I$21,'04-Aux. Projectos'!I$38,'04-Aux. Projectos'!I$55,'04-Aux. Projectos'!I$72))</f>
        <v>-1.9796372319524578</v>
      </c>
      <c r="J101" s="28">
        <f>IF('02. Controlo'!$C59=0,0,-CHOOSE('02. Controlo'!$C59,'04-Aux. Projectos'!J$21,'04-Aux. Projectos'!J$38,'04-Aux. Projectos'!J$55,'04-Aux. Projectos'!J$72))</f>
        <v>-2.2295611389764547</v>
      </c>
      <c r="K101" s="28">
        <f>IF('02. Controlo'!$C59=0,0,-CHOOSE('02. Controlo'!$C59,'04-Aux. Projectos'!K$21,'04-Aux. Projectos'!K$38,'04-Aux. Projectos'!K$55,'04-Aux. Projectos'!K$72))</f>
        <v>-2.5144155283853031</v>
      </c>
      <c r="L101" s="28">
        <f>IF('02. Controlo'!$C59=0,0,-CHOOSE('02. Controlo'!$C59,'04-Aux. Projectos'!L$21,'04-Aux. Projectos'!L$38,'04-Aux. Projectos'!L$55,'04-Aux. Projectos'!L$72))</f>
        <v>-3.1359645607033864</v>
      </c>
      <c r="M101" s="28">
        <f>IF('02. Controlo'!$C59=0,0,-CHOOSE('02. Controlo'!$C59,'04-Aux. Projectos'!M$21,'04-Aux. Projectos'!M$38,'04-Aux. Projectos'!M$55,'04-Aux. Projectos'!M$72))</f>
        <v>-3.4091061329610284</v>
      </c>
      <c r="N101" s="28">
        <f>IF('02. Controlo'!$C59=0,0,-CHOOSE('02. Controlo'!$C59,'04-Aux. Projectos'!N$21,'04-Aux. Projectos'!N$38,'04-Aux. Projectos'!N$55,'04-Aux. Projectos'!N$72))</f>
        <v>-3.7176917765550428</v>
      </c>
      <c r="O101" s="28">
        <f>IF('02. Controlo'!$C59=0,0,-CHOOSE('02. Controlo'!$C59,'04-Aux. Projectos'!O$21,'04-Aux. Projectos'!O$38,'04-Aux. Projectos'!O$55,'04-Aux. Projectos'!O$72))</f>
        <v>-4.0663208726141011</v>
      </c>
      <c r="P101" s="28">
        <f>IF('02. Controlo'!$C59=0,0,-CHOOSE('02. Controlo'!$C59,'04-Aux. Projectos'!P$21,'04-Aux. Projectos'!P$38,'04-Aux. Projectos'!P$55,'04-Aux. Projectos'!P$72))</f>
        <v>-4.460189638520986</v>
      </c>
      <c r="Q101" s="28">
        <f>IF('02. Controlo'!$C59=0,0,-CHOOSE('02. Controlo'!$C59,'04-Aux. Projectos'!Q$21,'04-Aux. Projectos'!Q$38,'04-Aux. Projectos'!Q$55,'04-Aux. Projectos'!Q$72))</f>
        <v>-4.9051685760527315</v>
      </c>
      <c r="R101" s="28">
        <f>IF('02. Controlo'!$C59=0,0,-CHOOSE('02. Controlo'!$C59,'04-Aux. Projectos'!R$21,'04-Aux. Projectos'!R$38,'04-Aux. Projectos'!R$55,'04-Aux. Projectos'!R$72))</f>
        <v>-5.1402995562551173</v>
      </c>
      <c r="S101" s="28">
        <f>IF('02. Controlo'!$C59=0,0,-CHOOSE('02. Controlo'!$C59,'04-Aux. Projectos'!S$21,'04-Aux. Projectos'!S$38,'04-Aux. Projectos'!S$55,'04-Aux. Projectos'!S$72))</f>
        <v>-5.4059421834645818</v>
      </c>
      <c r="T101" s="28">
        <f>IF('02. Controlo'!$C59=0,0,-CHOOSE('02. Controlo'!$C59,'04-Aux. Projectos'!T$21,'04-Aux. Projectos'!T$38,'04-Aux. Projectos'!T$55,'04-Aux. Projectos'!T$72))</f>
        <v>-5.5722605787400532</v>
      </c>
      <c r="U101" s="28">
        <f>IF('02. Controlo'!$C59=0,0,-CHOOSE('02. Controlo'!$C59,'04-Aux. Projectos'!U$21,'04-Aux. Projectos'!U$38,'04-Aux. Projectos'!U$55,'04-Aux. Projectos'!U$72))</f>
        <v>-5.7601611924159304</v>
      </c>
      <c r="V101" s="28">
        <f>IF('02. Controlo'!$C59=0,0,-CHOOSE('02. Controlo'!$C59,'04-Aux. Projectos'!V$21,'04-Aux. Projectos'!V$38,'04-Aux. Projectos'!V$55,'04-Aux. Projectos'!V$72))</f>
        <v>-5.7048542163400811</v>
      </c>
      <c r="W101" s="28">
        <f>IF('02. Controlo'!$C59=0,0,-CHOOSE('02. Controlo'!$C59,'04-Aux. Projectos'!W$21,'04-Aux. Projectos'!W$38,'04-Aux. Projectos'!W$55,'04-Aux. Projectos'!W$72))</f>
        <v>-5.6423703598310233</v>
      </c>
      <c r="X101" s="28">
        <f>IF('02. Controlo'!$C59=0,0,-CHOOSE('02. Controlo'!$C59,'04-Aux. Projectos'!X$21,'04-Aux. Projectos'!X$38,'04-Aux. Projectos'!X$55,'04-Aux. Projectos'!X$72))</f>
        <v>-5.571778318803684</v>
      </c>
      <c r="Y101" s="28">
        <f>IF('02. Controlo'!$C59=0,0,-CHOOSE('02. Controlo'!$C59,'04-Aux. Projectos'!Y$21,'04-Aux. Projectos'!Y$38,'04-Aux. Projectos'!Y$55,'04-Aux. Projectos'!Y$72))</f>
        <v>-5.4920259389920556</v>
      </c>
      <c r="Z101" s="28">
        <f>IF('02. Controlo'!$C59=0,0,-CHOOSE('02. Controlo'!$C59,'04-Aux. Projectos'!Z$21,'04-Aux. Projectos'!Z$38,'04-Aux. Projectos'!Z$55,'04-Aux. Projectos'!Z$72))</f>
        <v>-5.4019245338895354</v>
      </c>
      <c r="AA101" s="28">
        <f>IF('02. Controlo'!$C59=0,0,-CHOOSE('02. Controlo'!$C59,'04-Aux. Projectos'!AA$21,'04-Aux. Projectos'!AA$38,'04-Aux. Projectos'!AA$55,'04-Aux. Projectos'!AA$72))</f>
        <v>-5.3001311677150884</v>
      </c>
      <c r="AB101" s="28">
        <f>IF('02. Controlo'!$C59=0,0,-CHOOSE('02. Controlo'!$C59,'04-Aux. Projectos'!AB$21,'04-Aux. Projectos'!AB$38,'04-Aux. Projectos'!AB$55,'04-Aux. Projectos'!AB$72))</f>
        <v>-5.1851286393379228</v>
      </c>
      <c r="AC101" s="28">
        <f>IF('02. Controlo'!$C59=0,0,-CHOOSE('02. Controlo'!$C59,'04-Aux. Projectos'!AC$21,'04-Aux. Projectos'!AC$38,'04-Aux. Projectos'!AC$55,'04-Aux. Projectos'!AC$72))</f>
        <v>-5.055202868826755</v>
      </c>
      <c r="AD101" s="28">
        <f>IF('02. Controlo'!$C59=0,0,-CHOOSE('02. Controlo'!$C59,'04-Aux. Projectos'!AD$21,'04-Aux. Projectos'!AD$38,'04-Aux. Projectos'!AD$55,'04-Aux. Projectos'!AD$72))</f>
        <v>-4.3732365230116157</v>
      </c>
      <c r="AE101" s="28">
        <f>IF('02. Controlo'!$C59=0,0,-CHOOSE('02. Controlo'!$C59,'04-Aux. Projectos'!AE$21,'04-Aux. Projectos'!AE$38,'04-Aux. Projectos'!AE$55,'04-Aux. Projectos'!AE$72))</f>
        <v>-3.3351847625478852</v>
      </c>
      <c r="AF101" s="28">
        <f>IF('02. Controlo'!$C59=0,0,-CHOOSE('02. Controlo'!$C59,'04-Aux. Projectos'!AF$21,'04-Aux. Projectos'!AF$38,'04-Aux. Projectos'!AF$55,'04-Aux. Projectos'!AF$72))</f>
        <v>-1.8948403523584323</v>
      </c>
      <c r="AG101" s="28">
        <f>IF('02. Controlo'!$C59=0,0,-CHOOSE('02. Controlo'!$C59,'04-Aux. Projectos'!AG$21,'04-Aux. Projectos'!AG$38,'04-Aux. Projectos'!AG$55,'04-Aux. Projectos'!AG$72))</f>
        <v>0</v>
      </c>
    </row>
    <row r="102" spans="2:33" ht="15" customHeight="1" x14ac:dyDescent="0.25">
      <c r="B102" s="36">
        <f t="shared" si="22"/>
        <v>9</v>
      </c>
      <c r="D102" s="28">
        <f>IF('02. Controlo'!$C60=0,0,-CHOOSE('02. Controlo'!$C60,'04-Aux. Projectos'!D$21,'04-Aux. Projectos'!D$38,'04-Aux. Projectos'!D$55,'04-Aux. Projectos'!D$72))</f>
        <v>-0.30000000000002558</v>
      </c>
      <c r="E102" s="28">
        <f>IF('02. Controlo'!$C60=0,0,-CHOOSE('02. Controlo'!$C60,'04-Aux. Projectos'!E$21,'04-Aux. Projectos'!E$38,'04-Aux. Projectos'!E$55,'04-Aux. Projectos'!E$72))</f>
        <v>-0.74492934097519836</v>
      </c>
      <c r="F102" s="28">
        <f>IF('02. Controlo'!$C60=0,0,-CHOOSE('02. Controlo'!$C60,'04-Aux. Projectos'!F$21,'04-Aux. Projectos'!F$38,'04-Aux. Projectos'!F$55,'04-Aux. Projectos'!F$72))</f>
        <v>-1.1564932888521402</v>
      </c>
      <c r="G102" s="28">
        <f>IF('02. Controlo'!$C60=0,0,-CHOOSE('02. Controlo'!$C60,'04-Aux. Projectos'!G$21,'04-Aux. Projectos'!G$38,'04-Aux. Projectos'!G$55,'04-Aux. Projectos'!G$72))</f>
        <v>-1.3296948932199144</v>
      </c>
      <c r="H102" s="28">
        <f>IF('02. Controlo'!$C60=0,0,-CHOOSE('02. Controlo'!$C60,'04-Aux. Projectos'!H$21,'04-Aux. Projectos'!H$38,'04-Aux. Projectos'!H$55,'04-Aux. Projectos'!H$72))</f>
        <v>-1.7368827369186375</v>
      </c>
      <c r="I102" s="28">
        <f>IF('02. Controlo'!$C60=0,0,-CHOOSE('02. Controlo'!$C60,'04-Aux. Projectos'!I$21,'04-Aux. Projectos'!I$38,'04-Aux. Projectos'!I$55,'04-Aux. Projectos'!I$72))</f>
        <v>-1.9796372319524578</v>
      </c>
      <c r="J102" s="28">
        <f>IF('02. Controlo'!$C60=0,0,-CHOOSE('02. Controlo'!$C60,'04-Aux. Projectos'!J$21,'04-Aux. Projectos'!J$38,'04-Aux. Projectos'!J$55,'04-Aux. Projectos'!J$72))</f>
        <v>-2.2295611389764547</v>
      </c>
      <c r="K102" s="28">
        <f>IF('02. Controlo'!$C60=0,0,-CHOOSE('02. Controlo'!$C60,'04-Aux. Projectos'!K$21,'04-Aux. Projectos'!K$38,'04-Aux. Projectos'!K$55,'04-Aux. Projectos'!K$72))</f>
        <v>-2.5144155283853031</v>
      </c>
      <c r="L102" s="28">
        <f>IF('02. Controlo'!$C60=0,0,-CHOOSE('02. Controlo'!$C60,'04-Aux. Projectos'!L$21,'04-Aux. Projectos'!L$38,'04-Aux. Projectos'!L$55,'04-Aux. Projectos'!L$72))</f>
        <v>-3.1359645607033864</v>
      </c>
      <c r="M102" s="28">
        <f>IF('02. Controlo'!$C60=0,0,-CHOOSE('02. Controlo'!$C60,'04-Aux. Projectos'!M$21,'04-Aux. Projectos'!M$38,'04-Aux. Projectos'!M$55,'04-Aux. Projectos'!M$72))</f>
        <v>-3.4091061329610284</v>
      </c>
      <c r="N102" s="28">
        <f>IF('02. Controlo'!$C60=0,0,-CHOOSE('02. Controlo'!$C60,'04-Aux. Projectos'!N$21,'04-Aux. Projectos'!N$38,'04-Aux. Projectos'!N$55,'04-Aux. Projectos'!N$72))</f>
        <v>-3.7176917765550428</v>
      </c>
      <c r="O102" s="28">
        <f>IF('02. Controlo'!$C60=0,0,-CHOOSE('02. Controlo'!$C60,'04-Aux. Projectos'!O$21,'04-Aux. Projectos'!O$38,'04-Aux. Projectos'!O$55,'04-Aux. Projectos'!O$72))</f>
        <v>-4.0663208726141011</v>
      </c>
      <c r="P102" s="28">
        <f>IF('02. Controlo'!$C60=0,0,-CHOOSE('02. Controlo'!$C60,'04-Aux. Projectos'!P$21,'04-Aux. Projectos'!P$38,'04-Aux. Projectos'!P$55,'04-Aux. Projectos'!P$72))</f>
        <v>-4.460189638520986</v>
      </c>
      <c r="Q102" s="28">
        <f>IF('02. Controlo'!$C60=0,0,-CHOOSE('02. Controlo'!$C60,'04-Aux. Projectos'!Q$21,'04-Aux. Projectos'!Q$38,'04-Aux. Projectos'!Q$55,'04-Aux. Projectos'!Q$72))</f>
        <v>-4.9051685760527315</v>
      </c>
      <c r="R102" s="28">
        <f>IF('02. Controlo'!$C60=0,0,-CHOOSE('02. Controlo'!$C60,'04-Aux. Projectos'!R$21,'04-Aux. Projectos'!R$38,'04-Aux. Projectos'!R$55,'04-Aux. Projectos'!R$72))</f>
        <v>-5.1402995562551173</v>
      </c>
      <c r="S102" s="28">
        <f>IF('02. Controlo'!$C60=0,0,-CHOOSE('02. Controlo'!$C60,'04-Aux. Projectos'!S$21,'04-Aux. Projectos'!S$38,'04-Aux. Projectos'!S$55,'04-Aux. Projectos'!S$72))</f>
        <v>-5.4059421834645818</v>
      </c>
      <c r="T102" s="28">
        <f>IF('02. Controlo'!$C60=0,0,-CHOOSE('02. Controlo'!$C60,'04-Aux. Projectos'!T$21,'04-Aux. Projectos'!T$38,'04-Aux. Projectos'!T$55,'04-Aux. Projectos'!T$72))</f>
        <v>-5.5722605787400532</v>
      </c>
      <c r="U102" s="28">
        <f>IF('02. Controlo'!$C60=0,0,-CHOOSE('02. Controlo'!$C60,'04-Aux. Projectos'!U$21,'04-Aux. Projectos'!U$38,'04-Aux. Projectos'!U$55,'04-Aux. Projectos'!U$72))</f>
        <v>-5.7601611924159304</v>
      </c>
      <c r="V102" s="28">
        <f>IF('02. Controlo'!$C60=0,0,-CHOOSE('02. Controlo'!$C60,'04-Aux. Projectos'!V$21,'04-Aux. Projectos'!V$38,'04-Aux. Projectos'!V$55,'04-Aux. Projectos'!V$72))</f>
        <v>-5.7048542163400811</v>
      </c>
      <c r="W102" s="28">
        <f>IF('02. Controlo'!$C60=0,0,-CHOOSE('02. Controlo'!$C60,'04-Aux. Projectos'!W$21,'04-Aux. Projectos'!W$38,'04-Aux. Projectos'!W$55,'04-Aux. Projectos'!W$72))</f>
        <v>-5.6423703598310233</v>
      </c>
      <c r="X102" s="28">
        <f>IF('02. Controlo'!$C60=0,0,-CHOOSE('02. Controlo'!$C60,'04-Aux. Projectos'!X$21,'04-Aux. Projectos'!X$38,'04-Aux. Projectos'!X$55,'04-Aux. Projectos'!X$72))</f>
        <v>-5.571778318803684</v>
      </c>
      <c r="Y102" s="28">
        <f>IF('02. Controlo'!$C60=0,0,-CHOOSE('02. Controlo'!$C60,'04-Aux. Projectos'!Y$21,'04-Aux. Projectos'!Y$38,'04-Aux. Projectos'!Y$55,'04-Aux. Projectos'!Y$72))</f>
        <v>-5.4920259389920556</v>
      </c>
      <c r="Z102" s="28">
        <f>IF('02. Controlo'!$C60=0,0,-CHOOSE('02. Controlo'!$C60,'04-Aux. Projectos'!Z$21,'04-Aux. Projectos'!Z$38,'04-Aux. Projectos'!Z$55,'04-Aux. Projectos'!Z$72))</f>
        <v>-5.4019245338895354</v>
      </c>
      <c r="AA102" s="28">
        <f>IF('02. Controlo'!$C60=0,0,-CHOOSE('02. Controlo'!$C60,'04-Aux. Projectos'!AA$21,'04-Aux. Projectos'!AA$38,'04-Aux. Projectos'!AA$55,'04-Aux. Projectos'!AA$72))</f>
        <v>-5.3001311677150884</v>
      </c>
      <c r="AB102" s="28">
        <f>IF('02. Controlo'!$C60=0,0,-CHOOSE('02. Controlo'!$C60,'04-Aux. Projectos'!AB$21,'04-Aux. Projectos'!AB$38,'04-Aux. Projectos'!AB$55,'04-Aux. Projectos'!AB$72))</f>
        <v>-5.1851286393379228</v>
      </c>
      <c r="AC102" s="28">
        <f>IF('02. Controlo'!$C60=0,0,-CHOOSE('02. Controlo'!$C60,'04-Aux. Projectos'!AC$21,'04-Aux. Projectos'!AC$38,'04-Aux. Projectos'!AC$55,'04-Aux. Projectos'!AC$72))</f>
        <v>-5.055202868826755</v>
      </c>
      <c r="AD102" s="28">
        <f>IF('02. Controlo'!$C60=0,0,-CHOOSE('02. Controlo'!$C60,'04-Aux. Projectos'!AD$21,'04-Aux. Projectos'!AD$38,'04-Aux. Projectos'!AD$55,'04-Aux. Projectos'!AD$72))</f>
        <v>-4.3732365230116157</v>
      </c>
      <c r="AE102" s="28">
        <f>IF('02. Controlo'!$C60=0,0,-CHOOSE('02. Controlo'!$C60,'04-Aux. Projectos'!AE$21,'04-Aux. Projectos'!AE$38,'04-Aux. Projectos'!AE$55,'04-Aux. Projectos'!AE$72))</f>
        <v>-3.3351847625478852</v>
      </c>
      <c r="AF102" s="28">
        <f>IF('02. Controlo'!$C60=0,0,-CHOOSE('02. Controlo'!$C60,'04-Aux. Projectos'!AF$21,'04-Aux. Projectos'!AF$38,'04-Aux. Projectos'!AF$55,'04-Aux. Projectos'!AF$72))</f>
        <v>-1.8948403523584323</v>
      </c>
      <c r="AG102" s="28">
        <f>IF('02. Controlo'!$C60=0,0,-CHOOSE('02. Controlo'!$C60,'04-Aux. Projectos'!AG$21,'04-Aux. Projectos'!AG$38,'04-Aux. Projectos'!AG$55,'04-Aux. Projectos'!AG$72))</f>
        <v>0</v>
      </c>
    </row>
    <row r="103" spans="2:33" ht="15" customHeight="1" x14ac:dyDescent="0.25">
      <c r="B103" s="36">
        <f t="shared" si="22"/>
        <v>10</v>
      </c>
      <c r="D103" s="28">
        <f>IF('02. Controlo'!$C61=0,0,-CHOOSE('02. Controlo'!$C61,'04-Aux. Projectos'!D$21,'04-Aux. Projectos'!D$38,'04-Aux. Projectos'!D$55,'04-Aux. Projectos'!D$72))</f>
        <v>-0.30000000000004468</v>
      </c>
      <c r="E103" s="28">
        <f>IF('02. Controlo'!$C61=0,0,-CHOOSE('02. Controlo'!$C61,'04-Aux. Projectos'!E$21,'04-Aux. Projectos'!E$38,'04-Aux. Projectos'!E$55,'04-Aux. Projectos'!E$72))</f>
        <v>-0.73756666882552813</v>
      </c>
      <c r="F103" s="28">
        <f>IF('02. Controlo'!$C61=0,0,-CHOOSE('02. Controlo'!$C61,'04-Aux. Projectos'!F$21,'04-Aux. Projectos'!F$38,'04-Aux. Projectos'!F$55,'04-Aux. Projectos'!F$72))</f>
        <v>-1.1299264114404601</v>
      </c>
      <c r="G103" s="28">
        <f>IF('02. Controlo'!$C61=0,0,-CHOOSE('02. Controlo'!$C61,'04-Aux. Projectos'!G$21,'04-Aux. Projectos'!G$38,'04-Aux. Projectos'!G$55,'04-Aux. Projectos'!G$72))</f>
        <v>-1.271418315759608</v>
      </c>
      <c r="H103" s="28">
        <f>IF('02. Controlo'!$C61=0,0,-CHOOSE('02. Controlo'!$C61,'04-Aux. Projectos'!H$21,'04-Aux. Projectos'!H$38,'04-Aux. Projectos'!H$55,'04-Aux. Projectos'!H$72))</f>
        <v>-1.641081565450546</v>
      </c>
      <c r="I103" s="28">
        <f>IF('02. Controlo'!$C61=0,0,-CHOOSE('02. Controlo'!$C61,'04-Aux. Projectos'!I$21,'04-Aux. Projectos'!I$38,'04-Aux. Projectos'!I$55,'04-Aux. Projectos'!I$72))</f>
        <v>-1.8301706420789652</v>
      </c>
      <c r="J103" s="28">
        <f>IF('02. Controlo'!$C61=0,0,-CHOOSE('02. Controlo'!$C61,'04-Aux. Projectos'!J$21,'04-Aux. Projectos'!J$38,'04-Aux. Projectos'!J$55,'04-Aux. Projectos'!J$72))</f>
        <v>-2.0228651654933332</v>
      </c>
      <c r="K103" s="28">
        <f>IF('02. Controlo'!$C61=0,0,-CHOOSE('02. Controlo'!$C61,'04-Aux. Projectos'!K$21,'04-Aux. Projectos'!K$38,'04-Aux. Projectos'!K$55,'04-Aux. Projectos'!K$72))</f>
        <v>-2.2377623814921939</v>
      </c>
      <c r="L103" s="28">
        <f>IF('02. Controlo'!$C61=0,0,-CHOOSE('02. Controlo'!$C61,'04-Aux. Projectos'!L$21,'04-Aux. Projectos'!L$38,'04-Aux. Projectos'!L$55,'04-Aux. Projectos'!L$72))</f>
        <v>-2.759857403797954</v>
      </c>
      <c r="M103" s="28">
        <f>IF('02. Controlo'!$C61=0,0,-CHOOSE('02. Controlo'!$C61,'04-Aux. Projectos'!M$21,'04-Aux. Projectos'!M$38,'04-Aux. Projectos'!M$55,'04-Aux. Projectos'!M$72))</f>
        <v>-2.9593466617929738</v>
      </c>
      <c r="N103" s="28">
        <f>IF('02. Controlo'!$C61=0,0,-CHOOSE('02. Controlo'!$C61,'04-Aux. Projectos'!N$21,'04-Aux. Projectos'!N$38,'04-Aux. Projectos'!N$55,'04-Aux. Projectos'!N$72))</f>
        <v>-3.1798266242592241</v>
      </c>
      <c r="O103" s="28">
        <f>IF('02. Controlo'!$C61=0,0,-CHOOSE('02. Controlo'!$C61,'04-Aux. Projectos'!O$21,'04-Aux. Projectos'!O$38,'04-Aux. Projectos'!O$55,'04-Aux. Projectos'!O$72))</f>
        <v>-3.423505979918227</v>
      </c>
      <c r="P103" s="28">
        <f>IF('02. Controlo'!$C61=0,0,-CHOOSE('02. Controlo'!$C61,'04-Aux. Projectos'!P$21,'04-Aux. Projectos'!P$38,'04-Aux. Projectos'!P$55,'04-Aux. Projectos'!P$72))</f>
        <v>-3.692825820642875</v>
      </c>
      <c r="Q103" s="28">
        <f>IF('02. Controlo'!$C61=0,0,-CHOOSE('02. Controlo'!$C61,'04-Aux. Projectos'!Q$21,'04-Aux. Projectos'!Q$38,'04-Aux. Projectos'!Q$55,'04-Aux. Projectos'!Q$72))</f>
        <v>-3.9904840954351424</v>
      </c>
      <c r="R103" s="28">
        <f>IF('02. Controlo'!$C61=0,0,-CHOOSE('02. Controlo'!$C61,'04-Aux. Projectos'!R$21,'04-Aux. Projectos'!R$38,'04-Aux. Projectos'!R$55,'04-Aux. Projectos'!R$72))</f>
        <v>-4.1376444556876635</v>
      </c>
      <c r="S103" s="28">
        <f>IF('02. Controlo'!$C61=0,0,-CHOOSE('02. Controlo'!$C61,'04-Aux. Projectos'!S$21,'04-Aux. Projectos'!S$38,'04-Aux. Projectos'!S$55,'04-Aux. Projectos'!S$72))</f>
        <v>-4.3002893571279479</v>
      </c>
      <c r="T103" s="28">
        <f>IF('02. Controlo'!$C61=0,0,-CHOOSE('02. Controlo'!$C61,'04-Aux. Projectos'!T$21,'04-Aux. Projectos'!T$38,'04-Aux. Projectos'!T$55,'04-Aux. Projectos'!T$72))</f>
        <v>-4.3891390267922006</v>
      </c>
      <c r="U103" s="28">
        <f>IF('02. Controlo'!$C61=0,0,-CHOOSE('02. Controlo'!$C61,'04-Aux. Projectos'!U$21,'04-Aux. Projectos'!U$38,'04-Aux. Projectos'!U$55,'04-Aux. Projectos'!U$72))</f>
        <v>-4.4873376567816035</v>
      </c>
      <c r="V103" s="28">
        <f>IF('02. Controlo'!$C61=0,0,-CHOOSE('02. Controlo'!$C61,'04-Aux. Projectos'!V$21,'04-Aux. Projectos'!V$38,'04-Aux. Projectos'!V$55,'04-Aux. Projectos'!V$72))</f>
        <v>-4.4140507837261271</v>
      </c>
      <c r="W103" s="28">
        <f>IF('02. Controlo'!$C61=0,0,-CHOOSE('02. Controlo'!$C61,'04-Aux. Projectos'!W$21,'04-Aux. Projectos'!W$38,'04-Aux. Projectos'!W$55,'04-Aux. Projectos'!W$72))</f>
        <v>-4.333052502500661</v>
      </c>
      <c r="X103" s="28">
        <f>IF('02. Controlo'!$C61=0,0,-CHOOSE('02. Controlo'!$C61,'04-Aux. Projectos'!X$21,'04-Aux. Projectos'!X$38,'04-Aux. Projectos'!X$55,'04-Aux. Projectos'!X$72))</f>
        <v>-4.2435314015456047</v>
      </c>
      <c r="Y103" s="28">
        <f>IF('02. Controlo'!$C61=0,0,-CHOOSE('02. Controlo'!$C61,'04-Aux. Projectos'!Y$21,'04-Aux. Projectos'!Y$38,'04-Aux. Projectos'!Y$55,'04-Aux. Projectos'!Y$72))</f>
        <v>-4.1445906907680801</v>
      </c>
      <c r="Z103" s="28">
        <f>IF('02. Controlo'!$C61=0,0,-CHOOSE('02. Controlo'!$C61,'04-Aux. Projectos'!Z$21,'04-Aux. Projectos'!Z$38,'04-Aux. Projectos'!Z$55,'04-Aux. Projectos'!Z$72))</f>
        <v>-4.0352392178223164</v>
      </c>
      <c r="AA103" s="28">
        <f>IF('02. Controlo'!$C61=0,0,-CHOOSE('02. Controlo'!$C61,'04-Aux. Projectos'!AA$21,'04-Aux. Projectos'!AA$38,'04-Aux. Projectos'!AA$55,'04-Aux. Projectos'!AA$72))</f>
        <v>-3.9143815391030299</v>
      </c>
      <c r="AB103" s="28">
        <f>IF('02. Controlo'!$C61=0,0,-CHOOSE('02. Controlo'!$C61,'04-Aux. Projectos'!AB$21,'04-Aux. Projectos'!AB$38,'04-Aux. Projectos'!AB$55,'04-Aux. Projectos'!AB$72))</f>
        <v>-3.7808069459865838</v>
      </c>
      <c r="AC103" s="28">
        <f>IF('02. Controlo'!$C61=0,0,-CHOOSE('02. Controlo'!$C61,'04-Aux. Projectos'!AC$21,'04-Aux. Projectos'!AC$38,'04-Aux. Projectos'!AC$55,'04-Aux. Projectos'!AC$72))</f>
        <v>-3.6331773363887883</v>
      </c>
      <c r="AD103" s="28">
        <f>IF('02. Controlo'!$C61=0,0,-CHOOSE('02. Controlo'!$C61,'04-Aux. Projectos'!AD$21,'04-Aux. Projectos'!AD$38,'04-Aux. Projectos'!AD$55,'04-Aux. Projectos'!AD$72))</f>
        <v>-3.106377446504601</v>
      </c>
      <c r="AE103" s="28">
        <f>IF('02. Controlo'!$C61=0,0,-CHOOSE('02. Controlo'!$C61,'04-Aux. Projectos'!AE$21,'04-Aux. Projectos'!AE$38,'04-Aux. Projectos'!AE$55,'04-Aux. Projectos'!AE$72))</f>
        <v>-2.3423283159313253</v>
      </c>
      <c r="AF103" s="28">
        <f>IF('02. Controlo'!$C61=0,0,-CHOOSE('02. Controlo'!$C61,'04-Aux. Projectos'!AF$21,'04-Aux. Projectos'!AF$38,'04-Aux. Projectos'!AF$55,'04-Aux. Projectos'!AF$72))</f>
        <v>-1.3160660506358648</v>
      </c>
      <c r="AG103" s="28">
        <f>IF('02. Controlo'!$C61=0,0,-CHOOSE('02. Controlo'!$C61,'04-Aux. Projectos'!AG$21,'04-Aux. Projectos'!AG$38,'04-Aux. Projectos'!AG$55,'04-Aux. Projectos'!AG$72))</f>
        <v>0</v>
      </c>
    </row>
    <row r="104" spans="2:33" ht="15" customHeight="1" x14ac:dyDescent="0.25">
      <c r="B104" s="36">
        <f t="shared" si="22"/>
        <v>11</v>
      </c>
      <c r="D104" s="28">
        <f>IF('02. Controlo'!$C62=0,0,-CHOOSE('02. Controlo'!$C62,'04-Aux. Projectos'!D$21,'04-Aux. Projectos'!D$38,'04-Aux. Projectos'!D$55,'04-Aux. Projectos'!D$72))</f>
        <v>-0.30000000004393418</v>
      </c>
      <c r="E104" s="28">
        <f>IF('02. Controlo'!$C62=0,0,-CHOOSE('02. Controlo'!$C62,'04-Aux. Projectos'!E$21,'04-Aux. Projectos'!E$38,'04-Aux. Projectos'!E$55,'04-Aux. Projectos'!E$72))</f>
        <v>-0.74122629406627816</v>
      </c>
      <c r="F104" s="28">
        <f>IF('02. Controlo'!$C62=0,0,-CHOOSE('02. Controlo'!$C62,'04-Aux. Projectos'!F$21,'04-Aux. Projectos'!F$38,'04-Aux. Projectos'!F$55,'04-Aux. Projectos'!F$72))</f>
        <v>-1.1430863378389235</v>
      </c>
      <c r="G104" s="28">
        <f>IF('02. Controlo'!$C62=0,0,-CHOOSE('02. Controlo'!$C62,'04-Aux. Projectos'!G$21,'04-Aux. Projectos'!G$38,'04-Aux. Projectos'!G$55,'04-Aux. Projectos'!G$72))</f>
        <v>-1.3001703826714914</v>
      </c>
      <c r="H104" s="28">
        <f>IF('02. Controlo'!$C62=0,0,-CHOOSE('02. Controlo'!$C62,'04-Aux. Projectos'!H$21,'04-Aux. Projectos'!H$38,'04-Aux. Projectos'!H$55,'04-Aux. Projectos'!H$72))</f>
        <v>-1.6881562852012568</v>
      </c>
      <c r="I104" s="28">
        <f>IF('02. Controlo'!$C62=0,0,-CHOOSE('02. Controlo'!$C62,'04-Aux. Projectos'!I$21,'04-Aux. Projectos'!I$38,'04-Aux. Projectos'!I$55,'04-Aux. Projectos'!I$72))</f>
        <v>-1.9032628135465195</v>
      </c>
      <c r="J104" s="28">
        <f>IF('02. Controlo'!$C62=0,0,-CHOOSE('02. Controlo'!$C62,'04-Aux. Projectos'!J$21,'04-Aux. Projectos'!J$38,'04-Aux. Projectos'!J$55,'04-Aux. Projectos'!J$72))</f>
        <v>-2.1236783129132619</v>
      </c>
      <c r="K104" s="28">
        <f>IF('02. Controlo'!$C62=0,0,-CHOOSE('02. Controlo'!$C62,'04-Aux. Projectos'!K$21,'04-Aux. Projectos'!K$38,'04-Aux. Projectos'!K$55,'04-Aux. Projectos'!K$72))</f>
        <v>-2.3721793712284844</v>
      </c>
      <c r="L104" s="28">
        <f>IF('02. Controlo'!$C62=0,0,-CHOOSE('02. Controlo'!$C62,'04-Aux. Projectos'!L$21,'04-Aux. Projectos'!L$38,'04-Aux. Projectos'!L$55,'04-Aux. Projectos'!L$72))</f>
        <v>-2.9420778435812336</v>
      </c>
      <c r="M104" s="28">
        <f>IF('02. Controlo'!$C62=0,0,-CHOOSE('02. Controlo'!$C62,'04-Aux. Projectos'!M$21,'04-Aux. Projectos'!M$38,'04-Aux. Projectos'!M$55,'04-Aux. Projectos'!M$72))</f>
        <v>-3.1770389391889267</v>
      </c>
      <c r="N104" s="28">
        <f>IF('02. Controlo'!$C62=0,0,-CHOOSE('02. Controlo'!$C62,'04-Aux. Projectos'!N$21,'04-Aux. Projectos'!N$38,'04-Aux. Projectos'!N$55,'04-Aux. Projectos'!N$72))</f>
        <v>-3.4395893969175186</v>
      </c>
      <c r="O104" s="28">
        <f>IF('02. Controlo'!$C62=0,0,-CHOOSE('02. Controlo'!$C62,'04-Aux. Projectos'!O$21,'04-Aux. Projectos'!O$38,'04-Aux. Projectos'!O$55,'04-Aux. Projectos'!O$72))</f>
        <v>-3.7329687867063219</v>
      </c>
      <c r="P104" s="28">
        <f>IF('02. Controlo'!$C62=0,0,-CHOOSE('02. Controlo'!$C62,'04-Aux. Projectos'!P$21,'04-Aux. Projectos'!P$38,'04-Aux. Projectos'!P$55,'04-Aux. Projectos'!P$72))</f>
        <v>-4.0607970719718756</v>
      </c>
      <c r="Q104" s="28">
        <f>IF('02. Controlo'!$C62=0,0,-CHOOSE('02. Controlo'!$C62,'04-Aux. Projectos'!Q$21,'04-Aux. Projectos'!Q$38,'04-Aux. Projectos'!Q$55,'04-Aux. Projectos'!Q$72))</f>
        <v>-4.4271192757828493</v>
      </c>
      <c r="R104" s="28">
        <f>IF('02. Controlo'!$C62=0,0,-CHOOSE('02. Controlo'!$C62,'04-Aux. Projectos'!R$21,'04-Aux. Projectos'!R$38,'04-Aux. Projectos'!R$55,'04-Aux. Projectos'!R$72))</f>
        <v>-4.6154542554173421</v>
      </c>
      <c r="S104" s="28">
        <f>IF('02. Controlo'!$C62=0,0,-CHOOSE('02. Controlo'!$C62,'04-Aux. Projectos'!S$21,'04-Aux. Projectos'!S$38,'04-Aux. Projectos'!S$55,'04-Aux. Projectos'!S$72))</f>
        <v>-4.8259037129390325</v>
      </c>
      <c r="T104" s="28">
        <f>IF('02. Controlo'!$C62=0,0,-CHOOSE('02. Controlo'!$C62,'04-Aux. Projectos'!T$21,'04-Aux. Projectos'!T$38,'04-Aux. Projectos'!T$55,'04-Aux. Projectos'!T$72))</f>
        <v>-4.9505637838330099</v>
      </c>
      <c r="U104" s="28">
        <f>IF('02. Controlo'!$C62=0,0,-CHOOSE('02. Controlo'!$C62,'04-Aux. Projectos'!U$21,'04-Aux. Projectos'!U$38,'04-Aux. Projectos'!U$55,'04-Aux. Projectos'!U$72))</f>
        <v>-5.0898615624250034</v>
      </c>
      <c r="V104" s="28">
        <f>IF('02. Controlo'!$C62=0,0,-CHOOSE('02. Controlo'!$C62,'04-Aux. Projectos'!V$21,'04-Aux. Projectos'!V$38,'04-Aux. Projectos'!V$55,'04-Aux. Projectos'!V$72))</f>
        <v>-5.0245146863350287</v>
      </c>
      <c r="W104" s="28">
        <f>IF('02. Controlo'!$C62=0,0,-CHOOSE('02. Controlo'!$C62,'04-Aux. Projectos'!W$21,'04-Aux. Projectos'!W$38,'04-Aux. Projectos'!W$55,'04-Aux. Projectos'!W$72))</f>
        <v>-4.9514947160110756</v>
      </c>
      <c r="X104" s="28">
        <f>IF('02. Controlo'!$C62=0,0,-CHOOSE('02. Controlo'!$C62,'04-Aux. Projectos'!X$21,'04-Aux. Projectos'!X$38,'04-Aux. Projectos'!X$55,'04-Aux. Projectos'!X$72))</f>
        <v>-4.8699006692081461</v>
      </c>
      <c r="Y104" s="28">
        <f>IF('02. Controlo'!$C62=0,0,-CHOOSE('02. Controlo'!$C62,'04-Aux. Projectos'!Y$21,'04-Aux. Projectos'!Y$38,'04-Aux. Projectos'!Y$55,'04-Aux. Projectos'!Y$72))</f>
        <v>-4.7787257694630147</v>
      </c>
      <c r="Z104" s="28">
        <f>IF('02. Controlo'!$C62=0,0,-CHOOSE('02. Controlo'!$C62,'04-Aux. Projectos'!Z$21,'04-Aux. Projectos'!Z$38,'04-Aux. Projectos'!Z$55,'04-Aux. Projectos'!Z$72))</f>
        <v>-4.6768450236334527</v>
      </c>
      <c r="AA104" s="28">
        <f>IF('02. Controlo'!$C62=0,0,-CHOOSE('02. Controlo'!$C62,'04-Aux. Projectos'!AA$21,'04-Aux. Projectos'!AA$38,'04-Aux. Projectos'!AA$55,'04-Aux. Projectos'!AA$72))</f>
        <v>-4.5630013407799144</v>
      </c>
      <c r="AB104" s="28">
        <f>IF('02. Controlo'!$C62=0,0,-CHOOSE('02. Controlo'!$C62,'04-Aux. Projectos'!AB$21,'04-Aux. Projectos'!AB$38,'04-Aux. Projectos'!AB$55,'04-Aux. Projectos'!AB$72))</f>
        <v>-4.4357900211127168</v>
      </c>
      <c r="AC104" s="28">
        <f>IF('02. Controlo'!$C62=0,0,-CHOOSE('02. Controlo'!$C62,'04-Aux. Projectos'!AC$21,'04-Aux. Projectos'!AC$38,'04-Aux. Projectos'!AC$55,'04-Aux. Projectos'!AC$72))</f>
        <v>-4.2936414236161893</v>
      </c>
      <c r="AD104" s="28">
        <f>IF('02. Controlo'!$C62=0,0,-CHOOSE('02. Controlo'!$C62,'04-Aux. Projectos'!AD$21,'04-Aux. Projectos'!AD$38,'04-Aux. Projectos'!AD$55,'04-Aux. Projectos'!AD$72))</f>
        <v>-3.692799325760995</v>
      </c>
      <c r="AE104" s="28">
        <f>IF('02. Controlo'!$C62=0,0,-CHOOSE('02. Controlo'!$C62,'04-Aux. Projectos'!AE$21,'04-Aux. Projectos'!AE$38,'04-Aux. Projectos'!AE$55,'04-Aux. Projectos'!AE$72))</f>
        <v>-2.8004046235540923</v>
      </c>
      <c r="AF104" s="28">
        <f>IF('02. Controlo'!$C62=0,0,-CHOOSE('02. Controlo'!$C62,'04-Aux. Projectos'!AF$21,'04-Aux. Projectos'!AF$38,'04-Aux. Projectos'!AF$55,'04-Aux. Projectos'!AF$72))</f>
        <v>-1.5822229244551054</v>
      </c>
      <c r="AG104" s="28">
        <f>IF('02. Controlo'!$C62=0,0,-CHOOSE('02. Controlo'!$C62,'04-Aux. Projectos'!AG$21,'04-Aux. Projectos'!AG$38,'04-Aux. Projectos'!AG$55,'04-Aux. Projectos'!AG$72))</f>
        <v>0</v>
      </c>
    </row>
    <row r="105" spans="2:33" ht="15" customHeight="1" x14ac:dyDescent="0.25">
      <c r="B105" s="36">
        <f t="shared" si="22"/>
        <v>12</v>
      </c>
      <c r="D105" s="28">
        <f>IF('02. Controlo'!$C63=0,0,-CHOOSE('02. Controlo'!$C63,'04-Aux. Projectos'!D$21,'04-Aux. Projectos'!D$38,'04-Aux. Projectos'!D$55,'04-Aux. Projectos'!D$72))</f>
        <v>-0.30000000000004468</v>
      </c>
      <c r="E105" s="28">
        <f>IF('02. Controlo'!$C63=0,0,-CHOOSE('02. Controlo'!$C63,'04-Aux. Projectos'!E$21,'04-Aux. Projectos'!E$38,'04-Aux. Projectos'!E$55,'04-Aux. Projectos'!E$72))</f>
        <v>-0.73756666882552813</v>
      </c>
      <c r="F105" s="28">
        <f>IF('02. Controlo'!$C63=0,0,-CHOOSE('02. Controlo'!$C63,'04-Aux. Projectos'!F$21,'04-Aux. Projectos'!F$38,'04-Aux. Projectos'!F$55,'04-Aux. Projectos'!F$72))</f>
        <v>-1.1299264114404601</v>
      </c>
      <c r="G105" s="28">
        <f>IF('02. Controlo'!$C63=0,0,-CHOOSE('02. Controlo'!$C63,'04-Aux. Projectos'!G$21,'04-Aux. Projectos'!G$38,'04-Aux. Projectos'!G$55,'04-Aux. Projectos'!G$72))</f>
        <v>-1.271418315759608</v>
      </c>
      <c r="H105" s="28">
        <f>IF('02. Controlo'!$C63=0,0,-CHOOSE('02. Controlo'!$C63,'04-Aux. Projectos'!H$21,'04-Aux. Projectos'!H$38,'04-Aux. Projectos'!H$55,'04-Aux. Projectos'!H$72))</f>
        <v>-1.641081565450546</v>
      </c>
      <c r="I105" s="28">
        <f>IF('02. Controlo'!$C63=0,0,-CHOOSE('02. Controlo'!$C63,'04-Aux. Projectos'!I$21,'04-Aux. Projectos'!I$38,'04-Aux. Projectos'!I$55,'04-Aux. Projectos'!I$72))</f>
        <v>-1.8301706420789652</v>
      </c>
      <c r="J105" s="28">
        <f>IF('02. Controlo'!$C63=0,0,-CHOOSE('02. Controlo'!$C63,'04-Aux. Projectos'!J$21,'04-Aux. Projectos'!J$38,'04-Aux. Projectos'!J$55,'04-Aux. Projectos'!J$72))</f>
        <v>-2.0228651654933332</v>
      </c>
      <c r="K105" s="28">
        <f>IF('02. Controlo'!$C63=0,0,-CHOOSE('02. Controlo'!$C63,'04-Aux. Projectos'!K$21,'04-Aux. Projectos'!K$38,'04-Aux. Projectos'!K$55,'04-Aux. Projectos'!K$72))</f>
        <v>-2.2377623814921939</v>
      </c>
      <c r="L105" s="28">
        <f>IF('02. Controlo'!$C63=0,0,-CHOOSE('02. Controlo'!$C63,'04-Aux. Projectos'!L$21,'04-Aux. Projectos'!L$38,'04-Aux. Projectos'!L$55,'04-Aux. Projectos'!L$72))</f>
        <v>-2.759857403797954</v>
      </c>
      <c r="M105" s="28">
        <f>IF('02. Controlo'!$C63=0,0,-CHOOSE('02. Controlo'!$C63,'04-Aux. Projectos'!M$21,'04-Aux. Projectos'!M$38,'04-Aux. Projectos'!M$55,'04-Aux. Projectos'!M$72))</f>
        <v>-2.9593466617929738</v>
      </c>
      <c r="N105" s="28">
        <f>IF('02. Controlo'!$C63=0,0,-CHOOSE('02. Controlo'!$C63,'04-Aux. Projectos'!N$21,'04-Aux. Projectos'!N$38,'04-Aux. Projectos'!N$55,'04-Aux. Projectos'!N$72))</f>
        <v>-3.1798266242592241</v>
      </c>
      <c r="O105" s="28">
        <f>IF('02. Controlo'!$C63=0,0,-CHOOSE('02. Controlo'!$C63,'04-Aux. Projectos'!O$21,'04-Aux. Projectos'!O$38,'04-Aux. Projectos'!O$55,'04-Aux. Projectos'!O$72))</f>
        <v>-3.423505979918227</v>
      </c>
      <c r="P105" s="28">
        <f>IF('02. Controlo'!$C63=0,0,-CHOOSE('02. Controlo'!$C63,'04-Aux. Projectos'!P$21,'04-Aux. Projectos'!P$38,'04-Aux. Projectos'!P$55,'04-Aux. Projectos'!P$72))</f>
        <v>-3.692825820642875</v>
      </c>
      <c r="Q105" s="28">
        <f>IF('02. Controlo'!$C63=0,0,-CHOOSE('02. Controlo'!$C63,'04-Aux. Projectos'!Q$21,'04-Aux. Projectos'!Q$38,'04-Aux. Projectos'!Q$55,'04-Aux. Projectos'!Q$72))</f>
        <v>-3.9904840954351424</v>
      </c>
      <c r="R105" s="28">
        <f>IF('02. Controlo'!$C63=0,0,-CHOOSE('02. Controlo'!$C63,'04-Aux. Projectos'!R$21,'04-Aux. Projectos'!R$38,'04-Aux. Projectos'!R$55,'04-Aux. Projectos'!R$72))</f>
        <v>-4.1376444556876635</v>
      </c>
      <c r="S105" s="28">
        <f>IF('02. Controlo'!$C63=0,0,-CHOOSE('02. Controlo'!$C63,'04-Aux. Projectos'!S$21,'04-Aux. Projectos'!S$38,'04-Aux. Projectos'!S$55,'04-Aux. Projectos'!S$72))</f>
        <v>-4.3002893571279479</v>
      </c>
      <c r="T105" s="28">
        <f>IF('02. Controlo'!$C63=0,0,-CHOOSE('02. Controlo'!$C63,'04-Aux. Projectos'!T$21,'04-Aux. Projectos'!T$38,'04-Aux. Projectos'!T$55,'04-Aux. Projectos'!T$72))</f>
        <v>-4.3891390267922006</v>
      </c>
      <c r="U105" s="28">
        <f>IF('02. Controlo'!$C63=0,0,-CHOOSE('02. Controlo'!$C63,'04-Aux. Projectos'!U$21,'04-Aux. Projectos'!U$38,'04-Aux. Projectos'!U$55,'04-Aux. Projectos'!U$72))</f>
        <v>-4.4873376567816035</v>
      </c>
      <c r="V105" s="28">
        <f>IF('02. Controlo'!$C63=0,0,-CHOOSE('02. Controlo'!$C63,'04-Aux. Projectos'!V$21,'04-Aux. Projectos'!V$38,'04-Aux. Projectos'!V$55,'04-Aux. Projectos'!V$72))</f>
        <v>-4.4140507837261271</v>
      </c>
      <c r="W105" s="28">
        <f>IF('02. Controlo'!$C63=0,0,-CHOOSE('02. Controlo'!$C63,'04-Aux. Projectos'!W$21,'04-Aux. Projectos'!W$38,'04-Aux. Projectos'!W$55,'04-Aux. Projectos'!W$72))</f>
        <v>-4.333052502500661</v>
      </c>
      <c r="X105" s="28">
        <f>IF('02. Controlo'!$C63=0,0,-CHOOSE('02. Controlo'!$C63,'04-Aux. Projectos'!X$21,'04-Aux. Projectos'!X$38,'04-Aux. Projectos'!X$55,'04-Aux. Projectos'!X$72))</f>
        <v>-4.2435314015456047</v>
      </c>
      <c r="Y105" s="28">
        <f>IF('02. Controlo'!$C63=0,0,-CHOOSE('02. Controlo'!$C63,'04-Aux. Projectos'!Y$21,'04-Aux. Projectos'!Y$38,'04-Aux. Projectos'!Y$55,'04-Aux. Projectos'!Y$72))</f>
        <v>-4.1445906907680801</v>
      </c>
      <c r="Z105" s="28">
        <f>IF('02. Controlo'!$C63=0,0,-CHOOSE('02. Controlo'!$C63,'04-Aux. Projectos'!Z$21,'04-Aux. Projectos'!Z$38,'04-Aux. Projectos'!Z$55,'04-Aux. Projectos'!Z$72))</f>
        <v>-4.0352392178223164</v>
      </c>
      <c r="AA105" s="28">
        <f>IF('02. Controlo'!$C63=0,0,-CHOOSE('02. Controlo'!$C63,'04-Aux. Projectos'!AA$21,'04-Aux. Projectos'!AA$38,'04-Aux. Projectos'!AA$55,'04-Aux. Projectos'!AA$72))</f>
        <v>-3.9143815391030299</v>
      </c>
      <c r="AB105" s="28">
        <f>IF('02. Controlo'!$C63=0,0,-CHOOSE('02. Controlo'!$C63,'04-Aux. Projectos'!AB$21,'04-Aux. Projectos'!AB$38,'04-Aux. Projectos'!AB$55,'04-Aux. Projectos'!AB$72))</f>
        <v>-3.7808069459865838</v>
      </c>
      <c r="AC105" s="28">
        <f>IF('02. Controlo'!$C63=0,0,-CHOOSE('02. Controlo'!$C63,'04-Aux. Projectos'!AC$21,'04-Aux. Projectos'!AC$38,'04-Aux. Projectos'!AC$55,'04-Aux. Projectos'!AC$72))</f>
        <v>-3.6331773363887883</v>
      </c>
      <c r="AD105" s="28">
        <f>IF('02. Controlo'!$C63=0,0,-CHOOSE('02. Controlo'!$C63,'04-Aux. Projectos'!AD$21,'04-Aux. Projectos'!AD$38,'04-Aux. Projectos'!AD$55,'04-Aux. Projectos'!AD$72))</f>
        <v>-3.106377446504601</v>
      </c>
      <c r="AE105" s="28">
        <f>IF('02. Controlo'!$C63=0,0,-CHOOSE('02. Controlo'!$C63,'04-Aux. Projectos'!AE$21,'04-Aux. Projectos'!AE$38,'04-Aux. Projectos'!AE$55,'04-Aux. Projectos'!AE$72))</f>
        <v>-2.3423283159313253</v>
      </c>
      <c r="AF105" s="28">
        <f>IF('02. Controlo'!$C63=0,0,-CHOOSE('02. Controlo'!$C63,'04-Aux. Projectos'!AF$21,'04-Aux. Projectos'!AF$38,'04-Aux. Projectos'!AF$55,'04-Aux. Projectos'!AF$72))</f>
        <v>-1.3160660506358648</v>
      </c>
      <c r="AG105" s="28">
        <f>IF('02. Controlo'!$C63=0,0,-CHOOSE('02. Controlo'!$C63,'04-Aux. Projectos'!AG$21,'04-Aux. Projectos'!AG$38,'04-Aux. Projectos'!AG$55,'04-Aux. Projectos'!AG$72))</f>
        <v>0</v>
      </c>
    </row>
    <row r="106" spans="2:33" ht="15" customHeight="1" x14ac:dyDescent="0.25">
      <c r="B106" s="36">
        <f t="shared" si="22"/>
        <v>13</v>
      </c>
      <c r="D106" s="28">
        <f>IF('02. Controlo'!$C64=0,0,-CHOOSE('02. Controlo'!$C64,'04-Aux. Projectos'!D$21,'04-Aux. Projectos'!D$38,'04-Aux. Projectos'!D$55,'04-Aux. Projectos'!D$72))</f>
        <v>-0.30000000000004468</v>
      </c>
      <c r="E106" s="28">
        <f>IF('02. Controlo'!$C64=0,0,-CHOOSE('02. Controlo'!$C64,'04-Aux. Projectos'!E$21,'04-Aux. Projectos'!E$38,'04-Aux. Projectos'!E$55,'04-Aux. Projectos'!E$72))</f>
        <v>-0.73756666882552813</v>
      </c>
      <c r="F106" s="28">
        <f>IF('02. Controlo'!$C64=0,0,-CHOOSE('02. Controlo'!$C64,'04-Aux. Projectos'!F$21,'04-Aux. Projectos'!F$38,'04-Aux. Projectos'!F$55,'04-Aux. Projectos'!F$72))</f>
        <v>-1.1299264114404601</v>
      </c>
      <c r="G106" s="28">
        <f>IF('02. Controlo'!$C64=0,0,-CHOOSE('02. Controlo'!$C64,'04-Aux. Projectos'!G$21,'04-Aux. Projectos'!G$38,'04-Aux. Projectos'!G$55,'04-Aux. Projectos'!G$72))</f>
        <v>-1.271418315759608</v>
      </c>
      <c r="H106" s="28">
        <f>IF('02. Controlo'!$C64=0,0,-CHOOSE('02. Controlo'!$C64,'04-Aux. Projectos'!H$21,'04-Aux. Projectos'!H$38,'04-Aux. Projectos'!H$55,'04-Aux. Projectos'!H$72))</f>
        <v>-1.641081565450546</v>
      </c>
      <c r="I106" s="28">
        <f>IF('02. Controlo'!$C64=0,0,-CHOOSE('02. Controlo'!$C64,'04-Aux. Projectos'!I$21,'04-Aux. Projectos'!I$38,'04-Aux. Projectos'!I$55,'04-Aux. Projectos'!I$72))</f>
        <v>-1.8301706420789652</v>
      </c>
      <c r="J106" s="28">
        <f>IF('02. Controlo'!$C64=0,0,-CHOOSE('02. Controlo'!$C64,'04-Aux. Projectos'!J$21,'04-Aux. Projectos'!J$38,'04-Aux. Projectos'!J$55,'04-Aux. Projectos'!J$72))</f>
        <v>-2.0228651654933332</v>
      </c>
      <c r="K106" s="28">
        <f>IF('02. Controlo'!$C64=0,0,-CHOOSE('02. Controlo'!$C64,'04-Aux. Projectos'!K$21,'04-Aux. Projectos'!K$38,'04-Aux. Projectos'!K$55,'04-Aux. Projectos'!K$72))</f>
        <v>-2.2377623814921939</v>
      </c>
      <c r="L106" s="28">
        <f>IF('02. Controlo'!$C64=0,0,-CHOOSE('02. Controlo'!$C64,'04-Aux. Projectos'!L$21,'04-Aux. Projectos'!L$38,'04-Aux. Projectos'!L$55,'04-Aux. Projectos'!L$72))</f>
        <v>-2.759857403797954</v>
      </c>
      <c r="M106" s="28">
        <f>IF('02. Controlo'!$C64=0,0,-CHOOSE('02. Controlo'!$C64,'04-Aux. Projectos'!M$21,'04-Aux. Projectos'!M$38,'04-Aux. Projectos'!M$55,'04-Aux. Projectos'!M$72))</f>
        <v>-2.9593466617929738</v>
      </c>
      <c r="N106" s="28">
        <f>IF('02. Controlo'!$C64=0,0,-CHOOSE('02. Controlo'!$C64,'04-Aux. Projectos'!N$21,'04-Aux. Projectos'!N$38,'04-Aux. Projectos'!N$55,'04-Aux. Projectos'!N$72))</f>
        <v>-3.1798266242592241</v>
      </c>
      <c r="O106" s="28">
        <f>IF('02. Controlo'!$C64=0,0,-CHOOSE('02. Controlo'!$C64,'04-Aux. Projectos'!O$21,'04-Aux. Projectos'!O$38,'04-Aux. Projectos'!O$55,'04-Aux. Projectos'!O$72))</f>
        <v>-3.423505979918227</v>
      </c>
      <c r="P106" s="28">
        <f>IF('02. Controlo'!$C64=0,0,-CHOOSE('02. Controlo'!$C64,'04-Aux. Projectos'!P$21,'04-Aux. Projectos'!P$38,'04-Aux. Projectos'!P$55,'04-Aux. Projectos'!P$72))</f>
        <v>-3.692825820642875</v>
      </c>
      <c r="Q106" s="28">
        <f>IF('02. Controlo'!$C64=0,0,-CHOOSE('02. Controlo'!$C64,'04-Aux. Projectos'!Q$21,'04-Aux. Projectos'!Q$38,'04-Aux. Projectos'!Q$55,'04-Aux. Projectos'!Q$72))</f>
        <v>-3.9904840954351424</v>
      </c>
      <c r="R106" s="28">
        <f>IF('02. Controlo'!$C64=0,0,-CHOOSE('02. Controlo'!$C64,'04-Aux. Projectos'!R$21,'04-Aux. Projectos'!R$38,'04-Aux. Projectos'!R$55,'04-Aux. Projectos'!R$72))</f>
        <v>-4.1376444556876635</v>
      </c>
      <c r="S106" s="28">
        <f>IF('02. Controlo'!$C64=0,0,-CHOOSE('02. Controlo'!$C64,'04-Aux. Projectos'!S$21,'04-Aux. Projectos'!S$38,'04-Aux. Projectos'!S$55,'04-Aux. Projectos'!S$72))</f>
        <v>-4.3002893571279479</v>
      </c>
      <c r="T106" s="28">
        <f>IF('02. Controlo'!$C64=0,0,-CHOOSE('02. Controlo'!$C64,'04-Aux. Projectos'!T$21,'04-Aux. Projectos'!T$38,'04-Aux. Projectos'!T$55,'04-Aux. Projectos'!T$72))</f>
        <v>-4.3891390267922006</v>
      </c>
      <c r="U106" s="28">
        <f>IF('02. Controlo'!$C64=0,0,-CHOOSE('02. Controlo'!$C64,'04-Aux. Projectos'!U$21,'04-Aux. Projectos'!U$38,'04-Aux. Projectos'!U$55,'04-Aux. Projectos'!U$72))</f>
        <v>-4.4873376567816035</v>
      </c>
      <c r="V106" s="28">
        <f>IF('02. Controlo'!$C64=0,0,-CHOOSE('02. Controlo'!$C64,'04-Aux. Projectos'!V$21,'04-Aux. Projectos'!V$38,'04-Aux. Projectos'!V$55,'04-Aux. Projectos'!V$72))</f>
        <v>-4.4140507837261271</v>
      </c>
      <c r="W106" s="28">
        <f>IF('02. Controlo'!$C64=0,0,-CHOOSE('02. Controlo'!$C64,'04-Aux. Projectos'!W$21,'04-Aux. Projectos'!W$38,'04-Aux. Projectos'!W$55,'04-Aux. Projectos'!W$72))</f>
        <v>-4.333052502500661</v>
      </c>
      <c r="X106" s="28">
        <f>IF('02. Controlo'!$C64=0,0,-CHOOSE('02. Controlo'!$C64,'04-Aux. Projectos'!X$21,'04-Aux. Projectos'!X$38,'04-Aux. Projectos'!X$55,'04-Aux. Projectos'!X$72))</f>
        <v>-4.2435314015456047</v>
      </c>
      <c r="Y106" s="28">
        <f>IF('02. Controlo'!$C64=0,0,-CHOOSE('02. Controlo'!$C64,'04-Aux. Projectos'!Y$21,'04-Aux. Projectos'!Y$38,'04-Aux. Projectos'!Y$55,'04-Aux. Projectos'!Y$72))</f>
        <v>-4.1445906907680801</v>
      </c>
      <c r="Z106" s="28">
        <f>IF('02. Controlo'!$C64=0,0,-CHOOSE('02. Controlo'!$C64,'04-Aux. Projectos'!Z$21,'04-Aux. Projectos'!Z$38,'04-Aux. Projectos'!Z$55,'04-Aux. Projectos'!Z$72))</f>
        <v>-4.0352392178223164</v>
      </c>
      <c r="AA106" s="28">
        <f>IF('02. Controlo'!$C64=0,0,-CHOOSE('02. Controlo'!$C64,'04-Aux. Projectos'!AA$21,'04-Aux. Projectos'!AA$38,'04-Aux. Projectos'!AA$55,'04-Aux. Projectos'!AA$72))</f>
        <v>-3.9143815391030299</v>
      </c>
      <c r="AB106" s="28">
        <f>IF('02. Controlo'!$C64=0,0,-CHOOSE('02. Controlo'!$C64,'04-Aux. Projectos'!AB$21,'04-Aux. Projectos'!AB$38,'04-Aux. Projectos'!AB$55,'04-Aux. Projectos'!AB$72))</f>
        <v>-3.7808069459865838</v>
      </c>
      <c r="AC106" s="28">
        <f>IF('02. Controlo'!$C64=0,0,-CHOOSE('02. Controlo'!$C64,'04-Aux. Projectos'!AC$21,'04-Aux. Projectos'!AC$38,'04-Aux. Projectos'!AC$55,'04-Aux. Projectos'!AC$72))</f>
        <v>-3.6331773363887883</v>
      </c>
      <c r="AD106" s="28">
        <f>IF('02. Controlo'!$C64=0,0,-CHOOSE('02. Controlo'!$C64,'04-Aux. Projectos'!AD$21,'04-Aux. Projectos'!AD$38,'04-Aux. Projectos'!AD$55,'04-Aux. Projectos'!AD$72))</f>
        <v>-3.106377446504601</v>
      </c>
      <c r="AE106" s="28">
        <f>IF('02. Controlo'!$C64=0,0,-CHOOSE('02. Controlo'!$C64,'04-Aux. Projectos'!AE$21,'04-Aux. Projectos'!AE$38,'04-Aux. Projectos'!AE$55,'04-Aux. Projectos'!AE$72))</f>
        <v>-2.3423283159313253</v>
      </c>
      <c r="AF106" s="28">
        <f>IF('02. Controlo'!$C64=0,0,-CHOOSE('02. Controlo'!$C64,'04-Aux. Projectos'!AF$21,'04-Aux. Projectos'!AF$38,'04-Aux. Projectos'!AF$55,'04-Aux. Projectos'!AF$72))</f>
        <v>-1.3160660506358648</v>
      </c>
      <c r="AG106" s="28">
        <f>IF('02. Controlo'!$C64=0,0,-CHOOSE('02. Controlo'!$C64,'04-Aux. Projectos'!AG$21,'04-Aux. Projectos'!AG$38,'04-Aux. Projectos'!AG$55,'04-Aux. Projectos'!AG$72))</f>
        <v>0</v>
      </c>
    </row>
    <row r="107" spans="2:33" ht="15" customHeight="1" x14ac:dyDescent="0.25">
      <c r="B107" s="36">
        <f t="shared" si="22"/>
        <v>14</v>
      </c>
      <c r="D107" s="28">
        <f>IF('02. Controlo'!$C65=0,0,-CHOOSE('02. Controlo'!$C65,'04-Aux. Projectos'!D$21,'04-Aux. Projectos'!D$38,'04-Aux. Projectos'!D$55,'04-Aux. Projectos'!D$72))</f>
        <v>-0.30000000000002558</v>
      </c>
      <c r="E107" s="28">
        <f>IF('02. Controlo'!$C65=0,0,-CHOOSE('02. Controlo'!$C65,'04-Aux. Projectos'!E$21,'04-Aux. Projectos'!E$38,'04-Aux. Projectos'!E$55,'04-Aux. Projectos'!E$72))</f>
        <v>-0.74492934097519836</v>
      </c>
      <c r="F107" s="28">
        <f>IF('02. Controlo'!$C65=0,0,-CHOOSE('02. Controlo'!$C65,'04-Aux. Projectos'!F$21,'04-Aux. Projectos'!F$38,'04-Aux. Projectos'!F$55,'04-Aux. Projectos'!F$72))</f>
        <v>-1.1564932888521402</v>
      </c>
      <c r="G107" s="28">
        <f>IF('02. Controlo'!$C65=0,0,-CHOOSE('02. Controlo'!$C65,'04-Aux. Projectos'!G$21,'04-Aux. Projectos'!G$38,'04-Aux. Projectos'!G$55,'04-Aux. Projectos'!G$72))</f>
        <v>-1.3296948932199144</v>
      </c>
      <c r="H107" s="28">
        <f>IF('02. Controlo'!$C65=0,0,-CHOOSE('02. Controlo'!$C65,'04-Aux. Projectos'!H$21,'04-Aux. Projectos'!H$38,'04-Aux. Projectos'!H$55,'04-Aux. Projectos'!H$72))</f>
        <v>-1.7368827369186375</v>
      </c>
      <c r="I107" s="28">
        <f>IF('02. Controlo'!$C65=0,0,-CHOOSE('02. Controlo'!$C65,'04-Aux. Projectos'!I$21,'04-Aux. Projectos'!I$38,'04-Aux. Projectos'!I$55,'04-Aux. Projectos'!I$72))</f>
        <v>-1.9796372319524578</v>
      </c>
      <c r="J107" s="28">
        <f>IF('02. Controlo'!$C65=0,0,-CHOOSE('02. Controlo'!$C65,'04-Aux. Projectos'!J$21,'04-Aux. Projectos'!J$38,'04-Aux. Projectos'!J$55,'04-Aux. Projectos'!J$72))</f>
        <v>-2.2295611389764547</v>
      </c>
      <c r="K107" s="28">
        <f>IF('02. Controlo'!$C65=0,0,-CHOOSE('02. Controlo'!$C65,'04-Aux. Projectos'!K$21,'04-Aux. Projectos'!K$38,'04-Aux. Projectos'!K$55,'04-Aux. Projectos'!K$72))</f>
        <v>-2.5144155283853031</v>
      </c>
      <c r="L107" s="28">
        <f>IF('02. Controlo'!$C65=0,0,-CHOOSE('02. Controlo'!$C65,'04-Aux. Projectos'!L$21,'04-Aux. Projectos'!L$38,'04-Aux. Projectos'!L$55,'04-Aux. Projectos'!L$72))</f>
        <v>-3.1359645607033864</v>
      </c>
      <c r="M107" s="28">
        <f>IF('02. Controlo'!$C65=0,0,-CHOOSE('02. Controlo'!$C65,'04-Aux. Projectos'!M$21,'04-Aux. Projectos'!M$38,'04-Aux. Projectos'!M$55,'04-Aux. Projectos'!M$72))</f>
        <v>-3.4091061329610284</v>
      </c>
      <c r="N107" s="28">
        <f>IF('02. Controlo'!$C65=0,0,-CHOOSE('02. Controlo'!$C65,'04-Aux. Projectos'!N$21,'04-Aux. Projectos'!N$38,'04-Aux. Projectos'!N$55,'04-Aux. Projectos'!N$72))</f>
        <v>-3.7176917765550428</v>
      </c>
      <c r="O107" s="28">
        <f>IF('02. Controlo'!$C65=0,0,-CHOOSE('02. Controlo'!$C65,'04-Aux. Projectos'!O$21,'04-Aux. Projectos'!O$38,'04-Aux. Projectos'!O$55,'04-Aux. Projectos'!O$72))</f>
        <v>-4.0663208726141011</v>
      </c>
      <c r="P107" s="28">
        <f>IF('02. Controlo'!$C65=0,0,-CHOOSE('02. Controlo'!$C65,'04-Aux. Projectos'!P$21,'04-Aux. Projectos'!P$38,'04-Aux. Projectos'!P$55,'04-Aux. Projectos'!P$72))</f>
        <v>-4.460189638520986</v>
      </c>
      <c r="Q107" s="28">
        <f>IF('02. Controlo'!$C65=0,0,-CHOOSE('02. Controlo'!$C65,'04-Aux. Projectos'!Q$21,'04-Aux. Projectos'!Q$38,'04-Aux. Projectos'!Q$55,'04-Aux. Projectos'!Q$72))</f>
        <v>-4.9051685760527315</v>
      </c>
      <c r="R107" s="28">
        <f>IF('02. Controlo'!$C65=0,0,-CHOOSE('02. Controlo'!$C65,'04-Aux. Projectos'!R$21,'04-Aux. Projectos'!R$38,'04-Aux. Projectos'!R$55,'04-Aux. Projectos'!R$72))</f>
        <v>-5.1402995562551173</v>
      </c>
      <c r="S107" s="28">
        <f>IF('02. Controlo'!$C65=0,0,-CHOOSE('02. Controlo'!$C65,'04-Aux. Projectos'!S$21,'04-Aux. Projectos'!S$38,'04-Aux. Projectos'!S$55,'04-Aux. Projectos'!S$72))</f>
        <v>-5.4059421834645818</v>
      </c>
      <c r="T107" s="28">
        <f>IF('02. Controlo'!$C65=0,0,-CHOOSE('02. Controlo'!$C65,'04-Aux. Projectos'!T$21,'04-Aux. Projectos'!T$38,'04-Aux. Projectos'!T$55,'04-Aux. Projectos'!T$72))</f>
        <v>-5.5722605787400532</v>
      </c>
      <c r="U107" s="28">
        <f>IF('02. Controlo'!$C65=0,0,-CHOOSE('02. Controlo'!$C65,'04-Aux. Projectos'!U$21,'04-Aux. Projectos'!U$38,'04-Aux. Projectos'!U$55,'04-Aux. Projectos'!U$72))</f>
        <v>-5.7601611924159304</v>
      </c>
      <c r="V107" s="28">
        <f>IF('02. Controlo'!$C65=0,0,-CHOOSE('02. Controlo'!$C65,'04-Aux. Projectos'!V$21,'04-Aux. Projectos'!V$38,'04-Aux. Projectos'!V$55,'04-Aux. Projectos'!V$72))</f>
        <v>-5.7048542163400811</v>
      </c>
      <c r="W107" s="28">
        <f>IF('02. Controlo'!$C65=0,0,-CHOOSE('02. Controlo'!$C65,'04-Aux. Projectos'!W$21,'04-Aux. Projectos'!W$38,'04-Aux. Projectos'!W$55,'04-Aux. Projectos'!W$72))</f>
        <v>-5.6423703598310233</v>
      </c>
      <c r="X107" s="28">
        <f>IF('02. Controlo'!$C65=0,0,-CHOOSE('02. Controlo'!$C65,'04-Aux. Projectos'!X$21,'04-Aux. Projectos'!X$38,'04-Aux. Projectos'!X$55,'04-Aux. Projectos'!X$72))</f>
        <v>-5.571778318803684</v>
      </c>
      <c r="Y107" s="28">
        <f>IF('02. Controlo'!$C65=0,0,-CHOOSE('02. Controlo'!$C65,'04-Aux. Projectos'!Y$21,'04-Aux. Projectos'!Y$38,'04-Aux. Projectos'!Y$55,'04-Aux. Projectos'!Y$72))</f>
        <v>-5.4920259389920556</v>
      </c>
      <c r="Z107" s="28">
        <f>IF('02. Controlo'!$C65=0,0,-CHOOSE('02. Controlo'!$C65,'04-Aux. Projectos'!Z$21,'04-Aux. Projectos'!Z$38,'04-Aux. Projectos'!Z$55,'04-Aux. Projectos'!Z$72))</f>
        <v>-5.4019245338895354</v>
      </c>
      <c r="AA107" s="28">
        <f>IF('02. Controlo'!$C65=0,0,-CHOOSE('02. Controlo'!$C65,'04-Aux. Projectos'!AA$21,'04-Aux. Projectos'!AA$38,'04-Aux. Projectos'!AA$55,'04-Aux. Projectos'!AA$72))</f>
        <v>-5.3001311677150884</v>
      </c>
      <c r="AB107" s="28">
        <f>IF('02. Controlo'!$C65=0,0,-CHOOSE('02. Controlo'!$C65,'04-Aux. Projectos'!AB$21,'04-Aux. Projectos'!AB$38,'04-Aux. Projectos'!AB$55,'04-Aux. Projectos'!AB$72))</f>
        <v>-5.1851286393379228</v>
      </c>
      <c r="AC107" s="28">
        <f>IF('02. Controlo'!$C65=0,0,-CHOOSE('02. Controlo'!$C65,'04-Aux. Projectos'!AC$21,'04-Aux. Projectos'!AC$38,'04-Aux. Projectos'!AC$55,'04-Aux. Projectos'!AC$72))</f>
        <v>-5.055202868826755</v>
      </c>
      <c r="AD107" s="28">
        <f>IF('02. Controlo'!$C65=0,0,-CHOOSE('02. Controlo'!$C65,'04-Aux. Projectos'!AD$21,'04-Aux. Projectos'!AD$38,'04-Aux. Projectos'!AD$55,'04-Aux. Projectos'!AD$72))</f>
        <v>-4.3732365230116157</v>
      </c>
      <c r="AE107" s="28">
        <f>IF('02. Controlo'!$C65=0,0,-CHOOSE('02. Controlo'!$C65,'04-Aux. Projectos'!AE$21,'04-Aux. Projectos'!AE$38,'04-Aux. Projectos'!AE$55,'04-Aux. Projectos'!AE$72))</f>
        <v>-3.3351847625478852</v>
      </c>
      <c r="AF107" s="28">
        <f>IF('02. Controlo'!$C65=0,0,-CHOOSE('02. Controlo'!$C65,'04-Aux. Projectos'!AF$21,'04-Aux. Projectos'!AF$38,'04-Aux. Projectos'!AF$55,'04-Aux. Projectos'!AF$72))</f>
        <v>-1.8948403523584323</v>
      </c>
      <c r="AG107" s="28">
        <f>IF('02. Controlo'!$C65=0,0,-CHOOSE('02. Controlo'!$C65,'04-Aux. Projectos'!AG$21,'04-Aux. Projectos'!AG$38,'04-Aux. Projectos'!AG$55,'04-Aux. Projectos'!AG$72))</f>
        <v>0</v>
      </c>
    </row>
    <row r="108" spans="2:33" ht="15" customHeight="1" x14ac:dyDescent="0.25">
      <c r="B108" s="36">
        <f t="shared" si="22"/>
        <v>15</v>
      </c>
      <c r="D108" s="28">
        <f>IF('02. Controlo'!$C66=0,0,-CHOOSE('02. Controlo'!$C66,'04-Aux. Projectos'!D$21,'04-Aux. Projectos'!D$38,'04-Aux. Projectos'!D$55,'04-Aux. Projectos'!D$72))</f>
        <v>0</v>
      </c>
      <c r="E108" s="28">
        <f>IF('02. Controlo'!$C66=0,0,-CHOOSE('02. Controlo'!$C66,'04-Aux. Projectos'!E$21,'04-Aux. Projectos'!E$38,'04-Aux. Projectos'!E$55,'04-Aux. Projectos'!E$72))</f>
        <v>0</v>
      </c>
      <c r="F108" s="28">
        <f>IF('02. Controlo'!$C66=0,0,-CHOOSE('02. Controlo'!$C66,'04-Aux. Projectos'!F$21,'04-Aux. Projectos'!F$38,'04-Aux. Projectos'!F$55,'04-Aux. Projectos'!F$72))</f>
        <v>0</v>
      </c>
      <c r="G108" s="28">
        <f>IF('02. Controlo'!$C66=0,0,-CHOOSE('02. Controlo'!$C66,'04-Aux. Projectos'!G$21,'04-Aux. Projectos'!G$38,'04-Aux. Projectos'!G$55,'04-Aux. Projectos'!G$72))</f>
        <v>0</v>
      </c>
      <c r="H108" s="28">
        <f>IF('02. Controlo'!$C66=0,0,-CHOOSE('02. Controlo'!$C66,'04-Aux. Projectos'!H$21,'04-Aux. Projectos'!H$38,'04-Aux. Projectos'!H$55,'04-Aux. Projectos'!H$72))</f>
        <v>0</v>
      </c>
      <c r="I108" s="28">
        <f>IF('02. Controlo'!$C66=0,0,-CHOOSE('02. Controlo'!$C66,'04-Aux. Projectos'!I$21,'04-Aux. Projectos'!I$38,'04-Aux. Projectos'!I$55,'04-Aux. Projectos'!I$72))</f>
        <v>0</v>
      </c>
      <c r="J108" s="28">
        <f>IF('02. Controlo'!$C66=0,0,-CHOOSE('02. Controlo'!$C66,'04-Aux. Projectos'!J$21,'04-Aux. Projectos'!J$38,'04-Aux. Projectos'!J$55,'04-Aux. Projectos'!J$72))</f>
        <v>0</v>
      </c>
      <c r="K108" s="28">
        <f>IF('02. Controlo'!$C66=0,0,-CHOOSE('02. Controlo'!$C66,'04-Aux. Projectos'!K$21,'04-Aux. Projectos'!K$38,'04-Aux. Projectos'!K$55,'04-Aux. Projectos'!K$72))</f>
        <v>0</v>
      </c>
      <c r="L108" s="28">
        <f>IF('02. Controlo'!$C66=0,0,-CHOOSE('02. Controlo'!$C66,'04-Aux. Projectos'!L$21,'04-Aux. Projectos'!L$38,'04-Aux. Projectos'!L$55,'04-Aux. Projectos'!L$72))</f>
        <v>0</v>
      </c>
      <c r="M108" s="28">
        <f>IF('02. Controlo'!$C66=0,0,-CHOOSE('02. Controlo'!$C66,'04-Aux. Projectos'!M$21,'04-Aux. Projectos'!M$38,'04-Aux. Projectos'!M$55,'04-Aux. Projectos'!M$72))</f>
        <v>0</v>
      </c>
      <c r="N108" s="28">
        <f>IF('02. Controlo'!$C66=0,0,-CHOOSE('02. Controlo'!$C66,'04-Aux. Projectos'!N$21,'04-Aux. Projectos'!N$38,'04-Aux. Projectos'!N$55,'04-Aux. Projectos'!N$72))</f>
        <v>0</v>
      </c>
      <c r="O108" s="28">
        <f>IF('02. Controlo'!$C66=0,0,-CHOOSE('02. Controlo'!$C66,'04-Aux. Projectos'!O$21,'04-Aux. Projectos'!O$38,'04-Aux. Projectos'!O$55,'04-Aux. Projectos'!O$72))</f>
        <v>0</v>
      </c>
      <c r="P108" s="28">
        <f>IF('02. Controlo'!$C66=0,0,-CHOOSE('02. Controlo'!$C66,'04-Aux. Projectos'!P$21,'04-Aux. Projectos'!P$38,'04-Aux. Projectos'!P$55,'04-Aux. Projectos'!P$72))</f>
        <v>0</v>
      </c>
      <c r="Q108" s="28">
        <f>IF('02. Controlo'!$C66=0,0,-CHOOSE('02. Controlo'!$C66,'04-Aux. Projectos'!Q$21,'04-Aux. Projectos'!Q$38,'04-Aux. Projectos'!Q$55,'04-Aux. Projectos'!Q$72))</f>
        <v>0</v>
      </c>
      <c r="R108" s="28">
        <f>IF('02. Controlo'!$C66=0,0,-CHOOSE('02. Controlo'!$C66,'04-Aux. Projectos'!R$21,'04-Aux. Projectos'!R$38,'04-Aux. Projectos'!R$55,'04-Aux. Projectos'!R$72))</f>
        <v>0</v>
      </c>
      <c r="S108" s="28">
        <f>IF('02. Controlo'!$C66=0,0,-CHOOSE('02. Controlo'!$C66,'04-Aux. Projectos'!S$21,'04-Aux. Projectos'!S$38,'04-Aux. Projectos'!S$55,'04-Aux. Projectos'!S$72))</f>
        <v>0</v>
      </c>
      <c r="T108" s="28">
        <f>IF('02. Controlo'!$C66=0,0,-CHOOSE('02. Controlo'!$C66,'04-Aux. Projectos'!T$21,'04-Aux. Projectos'!T$38,'04-Aux. Projectos'!T$55,'04-Aux. Projectos'!T$72))</f>
        <v>0</v>
      </c>
      <c r="U108" s="28">
        <f>IF('02. Controlo'!$C66=0,0,-CHOOSE('02. Controlo'!$C66,'04-Aux. Projectos'!U$21,'04-Aux. Projectos'!U$38,'04-Aux. Projectos'!U$55,'04-Aux. Projectos'!U$72))</f>
        <v>0</v>
      </c>
      <c r="V108" s="28">
        <f>IF('02. Controlo'!$C66=0,0,-CHOOSE('02. Controlo'!$C66,'04-Aux. Projectos'!V$21,'04-Aux. Projectos'!V$38,'04-Aux. Projectos'!V$55,'04-Aux. Projectos'!V$72))</f>
        <v>0</v>
      </c>
      <c r="W108" s="28">
        <f>IF('02. Controlo'!$C66=0,0,-CHOOSE('02. Controlo'!$C66,'04-Aux. Projectos'!W$21,'04-Aux. Projectos'!W$38,'04-Aux. Projectos'!W$55,'04-Aux. Projectos'!W$72))</f>
        <v>0</v>
      </c>
      <c r="X108" s="28">
        <f>IF('02. Controlo'!$C66=0,0,-CHOOSE('02. Controlo'!$C66,'04-Aux. Projectos'!X$21,'04-Aux. Projectos'!X$38,'04-Aux. Projectos'!X$55,'04-Aux. Projectos'!X$72))</f>
        <v>0</v>
      </c>
      <c r="Y108" s="28">
        <f>IF('02. Controlo'!$C66=0,0,-CHOOSE('02. Controlo'!$C66,'04-Aux. Projectos'!Y$21,'04-Aux. Projectos'!Y$38,'04-Aux. Projectos'!Y$55,'04-Aux. Projectos'!Y$72))</f>
        <v>0</v>
      </c>
      <c r="Z108" s="28">
        <f>IF('02. Controlo'!$C66=0,0,-CHOOSE('02. Controlo'!$C66,'04-Aux. Projectos'!Z$21,'04-Aux. Projectos'!Z$38,'04-Aux. Projectos'!Z$55,'04-Aux. Projectos'!Z$72))</f>
        <v>0</v>
      </c>
      <c r="AA108" s="28">
        <f>IF('02. Controlo'!$C66=0,0,-CHOOSE('02. Controlo'!$C66,'04-Aux. Projectos'!AA$21,'04-Aux. Projectos'!AA$38,'04-Aux. Projectos'!AA$55,'04-Aux. Projectos'!AA$72))</f>
        <v>0</v>
      </c>
      <c r="AB108" s="28">
        <f>IF('02. Controlo'!$C66=0,0,-CHOOSE('02. Controlo'!$C66,'04-Aux. Projectos'!AB$21,'04-Aux. Projectos'!AB$38,'04-Aux. Projectos'!AB$55,'04-Aux. Projectos'!AB$72))</f>
        <v>0</v>
      </c>
      <c r="AC108" s="28">
        <f>IF('02. Controlo'!$C66=0,0,-CHOOSE('02. Controlo'!$C66,'04-Aux. Projectos'!AC$21,'04-Aux. Projectos'!AC$38,'04-Aux. Projectos'!AC$55,'04-Aux. Projectos'!AC$72))</f>
        <v>0</v>
      </c>
      <c r="AD108" s="28">
        <f>IF('02. Controlo'!$C66=0,0,-CHOOSE('02. Controlo'!$C66,'04-Aux. Projectos'!AD$21,'04-Aux. Projectos'!AD$38,'04-Aux. Projectos'!AD$55,'04-Aux. Projectos'!AD$72))</f>
        <v>0</v>
      </c>
      <c r="AE108" s="28">
        <f>IF('02. Controlo'!$C66=0,0,-CHOOSE('02. Controlo'!$C66,'04-Aux. Projectos'!AE$21,'04-Aux. Projectos'!AE$38,'04-Aux. Projectos'!AE$55,'04-Aux. Projectos'!AE$72))</f>
        <v>0</v>
      </c>
      <c r="AF108" s="28">
        <f>IF('02. Controlo'!$C66=0,0,-CHOOSE('02. Controlo'!$C66,'04-Aux. Projectos'!AF$21,'04-Aux. Projectos'!AF$38,'04-Aux. Projectos'!AF$55,'04-Aux. Projectos'!AF$72))</f>
        <v>0</v>
      </c>
      <c r="AG108" s="28">
        <f>IF('02. Controlo'!$C66=0,0,-CHOOSE('02. Controlo'!$C66,'04-Aux. Projectos'!AG$21,'04-Aux. Projectos'!AG$38,'04-Aux. Projectos'!AG$55,'04-Aux. Projectos'!AG$72))</f>
        <v>0</v>
      </c>
    </row>
    <row r="109" spans="2:33" ht="15" customHeight="1" x14ac:dyDescent="0.25">
      <c r="B109" s="36">
        <f t="shared" si="22"/>
        <v>16</v>
      </c>
      <c r="D109" s="28">
        <f>IF('02. Controlo'!$C67=0,0,-CHOOSE('02. Controlo'!$C67,'04-Aux. Projectos'!D$21,'04-Aux. Projectos'!D$38,'04-Aux. Projectos'!D$55,'04-Aux. Projectos'!D$72))</f>
        <v>0</v>
      </c>
      <c r="E109" s="28">
        <f>IF('02. Controlo'!$C67=0,0,-CHOOSE('02. Controlo'!$C67,'04-Aux. Projectos'!E$21,'04-Aux. Projectos'!E$38,'04-Aux. Projectos'!E$55,'04-Aux. Projectos'!E$72))</f>
        <v>0</v>
      </c>
      <c r="F109" s="28">
        <f>IF('02. Controlo'!$C67=0,0,-CHOOSE('02. Controlo'!$C67,'04-Aux. Projectos'!F$21,'04-Aux. Projectos'!F$38,'04-Aux. Projectos'!F$55,'04-Aux. Projectos'!F$72))</f>
        <v>0</v>
      </c>
      <c r="G109" s="28">
        <f>IF('02. Controlo'!$C67=0,0,-CHOOSE('02. Controlo'!$C67,'04-Aux. Projectos'!G$21,'04-Aux. Projectos'!G$38,'04-Aux. Projectos'!G$55,'04-Aux. Projectos'!G$72))</f>
        <v>0</v>
      </c>
      <c r="H109" s="28">
        <f>IF('02. Controlo'!$C67=0,0,-CHOOSE('02. Controlo'!$C67,'04-Aux. Projectos'!H$21,'04-Aux. Projectos'!H$38,'04-Aux. Projectos'!H$55,'04-Aux. Projectos'!H$72))</f>
        <v>0</v>
      </c>
      <c r="I109" s="28">
        <f>IF('02. Controlo'!$C67=0,0,-CHOOSE('02. Controlo'!$C67,'04-Aux. Projectos'!I$21,'04-Aux. Projectos'!I$38,'04-Aux. Projectos'!I$55,'04-Aux. Projectos'!I$72))</f>
        <v>0</v>
      </c>
      <c r="J109" s="28">
        <f>IF('02. Controlo'!$C67=0,0,-CHOOSE('02. Controlo'!$C67,'04-Aux. Projectos'!J$21,'04-Aux. Projectos'!J$38,'04-Aux. Projectos'!J$55,'04-Aux. Projectos'!J$72))</f>
        <v>0</v>
      </c>
      <c r="K109" s="28">
        <f>IF('02. Controlo'!$C67=0,0,-CHOOSE('02. Controlo'!$C67,'04-Aux. Projectos'!K$21,'04-Aux. Projectos'!K$38,'04-Aux. Projectos'!K$55,'04-Aux. Projectos'!K$72))</f>
        <v>0</v>
      </c>
      <c r="L109" s="28">
        <f>IF('02. Controlo'!$C67=0,0,-CHOOSE('02. Controlo'!$C67,'04-Aux. Projectos'!L$21,'04-Aux. Projectos'!L$38,'04-Aux. Projectos'!L$55,'04-Aux. Projectos'!L$72))</f>
        <v>0</v>
      </c>
      <c r="M109" s="28">
        <f>IF('02. Controlo'!$C67=0,0,-CHOOSE('02. Controlo'!$C67,'04-Aux. Projectos'!M$21,'04-Aux. Projectos'!M$38,'04-Aux. Projectos'!M$55,'04-Aux. Projectos'!M$72))</f>
        <v>0</v>
      </c>
      <c r="N109" s="28">
        <f>IF('02. Controlo'!$C67=0,0,-CHOOSE('02. Controlo'!$C67,'04-Aux. Projectos'!N$21,'04-Aux. Projectos'!N$38,'04-Aux. Projectos'!N$55,'04-Aux. Projectos'!N$72))</f>
        <v>0</v>
      </c>
      <c r="O109" s="28">
        <f>IF('02. Controlo'!$C67=0,0,-CHOOSE('02. Controlo'!$C67,'04-Aux. Projectos'!O$21,'04-Aux. Projectos'!O$38,'04-Aux. Projectos'!O$55,'04-Aux. Projectos'!O$72))</f>
        <v>0</v>
      </c>
      <c r="P109" s="28">
        <f>IF('02. Controlo'!$C67=0,0,-CHOOSE('02. Controlo'!$C67,'04-Aux. Projectos'!P$21,'04-Aux. Projectos'!P$38,'04-Aux. Projectos'!P$55,'04-Aux. Projectos'!P$72))</f>
        <v>0</v>
      </c>
      <c r="Q109" s="28">
        <f>IF('02. Controlo'!$C67=0,0,-CHOOSE('02. Controlo'!$C67,'04-Aux. Projectos'!Q$21,'04-Aux. Projectos'!Q$38,'04-Aux. Projectos'!Q$55,'04-Aux. Projectos'!Q$72))</f>
        <v>0</v>
      </c>
      <c r="R109" s="28">
        <f>IF('02. Controlo'!$C67=0,0,-CHOOSE('02. Controlo'!$C67,'04-Aux. Projectos'!R$21,'04-Aux. Projectos'!R$38,'04-Aux. Projectos'!R$55,'04-Aux. Projectos'!R$72))</f>
        <v>0</v>
      </c>
      <c r="S109" s="28">
        <f>IF('02. Controlo'!$C67=0,0,-CHOOSE('02. Controlo'!$C67,'04-Aux. Projectos'!S$21,'04-Aux. Projectos'!S$38,'04-Aux. Projectos'!S$55,'04-Aux. Projectos'!S$72))</f>
        <v>0</v>
      </c>
      <c r="T109" s="28">
        <f>IF('02. Controlo'!$C67=0,0,-CHOOSE('02. Controlo'!$C67,'04-Aux. Projectos'!T$21,'04-Aux. Projectos'!T$38,'04-Aux. Projectos'!T$55,'04-Aux. Projectos'!T$72))</f>
        <v>0</v>
      </c>
      <c r="U109" s="28">
        <f>IF('02. Controlo'!$C67=0,0,-CHOOSE('02. Controlo'!$C67,'04-Aux. Projectos'!U$21,'04-Aux. Projectos'!U$38,'04-Aux. Projectos'!U$55,'04-Aux. Projectos'!U$72))</f>
        <v>0</v>
      </c>
      <c r="V109" s="28">
        <f>IF('02. Controlo'!$C67=0,0,-CHOOSE('02. Controlo'!$C67,'04-Aux. Projectos'!V$21,'04-Aux. Projectos'!V$38,'04-Aux. Projectos'!V$55,'04-Aux. Projectos'!V$72))</f>
        <v>0</v>
      </c>
      <c r="W109" s="28">
        <f>IF('02. Controlo'!$C67=0,0,-CHOOSE('02. Controlo'!$C67,'04-Aux. Projectos'!W$21,'04-Aux. Projectos'!W$38,'04-Aux. Projectos'!W$55,'04-Aux. Projectos'!W$72))</f>
        <v>0</v>
      </c>
      <c r="X109" s="28">
        <f>IF('02. Controlo'!$C67=0,0,-CHOOSE('02. Controlo'!$C67,'04-Aux. Projectos'!X$21,'04-Aux. Projectos'!X$38,'04-Aux. Projectos'!X$55,'04-Aux. Projectos'!X$72))</f>
        <v>0</v>
      </c>
      <c r="Y109" s="28">
        <f>IF('02. Controlo'!$C67=0,0,-CHOOSE('02. Controlo'!$C67,'04-Aux. Projectos'!Y$21,'04-Aux. Projectos'!Y$38,'04-Aux. Projectos'!Y$55,'04-Aux. Projectos'!Y$72))</f>
        <v>0</v>
      </c>
      <c r="Z109" s="28">
        <f>IF('02. Controlo'!$C67=0,0,-CHOOSE('02. Controlo'!$C67,'04-Aux. Projectos'!Z$21,'04-Aux. Projectos'!Z$38,'04-Aux. Projectos'!Z$55,'04-Aux. Projectos'!Z$72))</f>
        <v>0</v>
      </c>
      <c r="AA109" s="28">
        <f>IF('02. Controlo'!$C67=0,0,-CHOOSE('02. Controlo'!$C67,'04-Aux. Projectos'!AA$21,'04-Aux. Projectos'!AA$38,'04-Aux. Projectos'!AA$55,'04-Aux. Projectos'!AA$72))</f>
        <v>0</v>
      </c>
      <c r="AB109" s="28">
        <f>IF('02. Controlo'!$C67=0,0,-CHOOSE('02. Controlo'!$C67,'04-Aux. Projectos'!AB$21,'04-Aux. Projectos'!AB$38,'04-Aux. Projectos'!AB$55,'04-Aux. Projectos'!AB$72))</f>
        <v>0</v>
      </c>
      <c r="AC109" s="28">
        <f>IF('02. Controlo'!$C67=0,0,-CHOOSE('02. Controlo'!$C67,'04-Aux. Projectos'!AC$21,'04-Aux. Projectos'!AC$38,'04-Aux. Projectos'!AC$55,'04-Aux. Projectos'!AC$72))</f>
        <v>0</v>
      </c>
      <c r="AD109" s="28">
        <f>IF('02. Controlo'!$C67=0,0,-CHOOSE('02. Controlo'!$C67,'04-Aux. Projectos'!AD$21,'04-Aux. Projectos'!AD$38,'04-Aux. Projectos'!AD$55,'04-Aux. Projectos'!AD$72))</f>
        <v>0</v>
      </c>
      <c r="AE109" s="28">
        <f>IF('02. Controlo'!$C67=0,0,-CHOOSE('02. Controlo'!$C67,'04-Aux. Projectos'!AE$21,'04-Aux. Projectos'!AE$38,'04-Aux. Projectos'!AE$55,'04-Aux. Projectos'!AE$72))</f>
        <v>0</v>
      </c>
      <c r="AF109" s="28">
        <f>IF('02. Controlo'!$C67=0,0,-CHOOSE('02. Controlo'!$C67,'04-Aux. Projectos'!AF$21,'04-Aux. Projectos'!AF$38,'04-Aux. Projectos'!AF$55,'04-Aux. Projectos'!AF$72))</f>
        <v>0</v>
      </c>
      <c r="AG109" s="28">
        <f>IF('02. Controlo'!$C67=0,0,-CHOOSE('02. Controlo'!$C67,'04-Aux. Projectos'!AG$21,'04-Aux. Projectos'!AG$38,'04-Aux. Projectos'!AG$55,'04-Aux. Projectos'!AG$72))</f>
        <v>0</v>
      </c>
    </row>
    <row r="110" spans="2:33" ht="15" customHeight="1" x14ac:dyDescent="0.25">
      <c r="B110" s="36">
        <f t="shared" si="22"/>
        <v>17</v>
      </c>
      <c r="D110" s="28">
        <f>IF('02. Controlo'!$C68=0,0,-CHOOSE('02. Controlo'!$C68,'04-Aux. Projectos'!D$21,'04-Aux. Projectos'!D$38,'04-Aux. Projectos'!D$55,'04-Aux. Projectos'!D$72))</f>
        <v>0</v>
      </c>
      <c r="E110" s="28">
        <f>IF('02. Controlo'!$C68=0,0,-CHOOSE('02. Controlo'!$C68,'04-Aux. Projectos'!E$21,'04-Aux. Projectos'!E$38,'04-Aux. Projectos'!E$55,'04-Aux. Projectos'!E$72))</f>
        <v>0</v>
      </c>
      <c r="F110" s="28">
        <f>IF('02. Controlo'!$C68=0,0,-CHOOSE('02. Controlo'!$C68,'04-Aux. Projectos'!F$21,'04-Aux. Projectos'!F$38,'04-Aux. Projectos'!F$55,'04-Aux. Projectos'!F$72))</f>
        <v>0</v>
      </c>
      <c r="G110" s="28">
        <f>IF('02. Controlo'!$C68=0,0,-CHOOSE('02. Controlo'!$C68,'04-Aux. Projectos'!G$21,'04-Aux. Projectos'!G$38,'04-Aux. Projectos'!G$55,'04-Aux. Projectos'!G$72))</f>
        <v>0</v>
      </c>
      <c r="H110" s="28">
        <f>IF('02. Controlo'!$C68=0,0,-CHOOSE('02. Controlo'!$C68,'04-Aux. Projectos'!H$21,'04-Aux. Projectos'!H$38,'04-Aux. Projectos'!H$55,'04-Aux. Projectos'!H$72))</f>
        <v>0</v>
      </c>
      <c r="I110" s="28">
        <f>IF('02. Controlo'!$C68=0,0,-CHOOSE('02. Controlo'!$C68,'04-Aux. Projectos'!I$21,'04-Aux. Projectos'!I$38,'04-Aux. Projectos'!I$55,'04-Aux. Projectos'!I$72))</f>
        <v>0</v>
      </c>
      <c r="J110" s="28">
        <f>IF('02. Controlo'!$C68=0,0,-CHOOSE('02. Controlo'!$C68,'04-Aux. Projectos'!J$21,'04-Aux. Projectos'!J$38,'04-Aux. Projectos'!J$55,'04-Aux. Projectos'!J$72))</f>
        <v>0</v>
      </c>
      <c r="K110" s="28">
        <f>IF('02. Controlo'!$C68=0,0,-CHOOSE('02. Controlo'!$C68,'04-Aux. Projectos'!K$21,'04-Aux. Projectos'!K$38,'04-Aux. Projectos'!K$55,'04-Aux. Projectos'!K$72))</f>
        <v>0</v>
      </c>
      <c r="L110" s="28">
        <f>IF('02. Controlo'!$C68=0,0,-CHOOSE('02. Controlo'!$C68,'04-Aux. Projectos'!L$21,'04-Aux. Projectos'!L$38,'04-Aux. Projectos'!L$55,'04-Aux. Projectos'!L$72))</f>
        <v>0</v>
      </c>
      <c r="M110" s="28">
        <f>IF('02. Controlo'!$C68=0,0,-CHOOSE('02. Controlo'!$C68,'04-Aux. Projectos'!M$21,'04-Aux. Projectos'!M$38,'04-Aux. Projectos'!M$55,'04-Aux. Projectos'!M$72))</f>
        <v>0</v>
      </c>
      <c r="N110" s="28">
        <f>IF('02. Controlo'!$C68=0,0,-CHOOSE('02. Controlo'!$C68,'04-Aux. Projectos'!N$21,'04-Aux. Projectos'!N$38,'04-Aux. Projectos'!N$55,'04-Aux. Projectos'!N$72))</f>
        <v>0</v>
      </c>
      <c r="O110" s="28">
        <f>IF('02. Controlo'!$C68=0,0,-CHOOSE('02. Controlo'!$C68,'04-Aux. Projectos'!O$21,'04-Aux. Projectos'!O$38,'04-Aux. Projectos'!O$55,'04-Aux. Projectos'!O$72))</f>
        <v>0</v>
      </c>
      <c r="P110" s="28">
        <f>IF('02. Controlo'!$C68=0,0,-CHOOSE('02. Controlo'!$C68,'04-Aux. Projectos'!P$21,'04-Aux. Projectos'!P$38,'04-Aux. Projectos'!P$55,'04-Aux. Projectos'!P$72))</f>
        <v>0</v>
      </c>
      <c r="Q110" s="28">
        <f>IF('02. Controlo'!$C68=0,0,-CHOOSE('02. Controlo'!$C68,'04-Aux. Projectos'!Q$21,'04-Aux. Projectos'!Q$38,'04-Aux. Projectos'!Q$55,'04-Aux. Projectos'!Q$72))</f>
        <v>0</v>
      </c>
      <c r="R110" s="28">
        <f>IF('02. Controlo'!$C68=0,0,-CHOOSE('02. Controlo'!$C68,'04-Aux. Projectos'!R$21,'04-Aux. Projectos'!R$38,'04-Aux. Projectos'!R$55,'04-Aux. Projectos'!R$72))</f>
        <v>0</v>
      </c>
      <c r="S110" s="28">
        <f>IF('02. Controlo'!$C68=0,0,-CHOOSE('02. Controlo'!$C68,'04-Aux. Projectos'!S$21,'04-Aux. Projectos'!S$38,'04-Aux. Projectos'!S$55,'04-Aux. Projectos'!S$72))</f>
        <v>0</v>
      </c>
      <c r="T110" s="28">
        <f>IF('02. Controlo'!$C68=0,0,-CHOOSE('02. Controlo'!$C68,'04-Aux. Projectos'!T$21,'04-Aux. Projectos'!T$38,'04-Aux. Projectos'!T$55,'04-Aux. Projectos'!T$72))</f>
        <v>0</v>
      </c>
      <c r="U110" s="28">
        <f>IF('02. Controlo'!$C68=0,0,-CHOOSE('02. Controlo'!$C68,'04-Aux. Projectos'!U$21,'04-Aux. Projectos'!U$38,'04-Aux. Projectos'!U$55,'04-Aux. Projectos'!U$72))</f>
        <v>0</v>
      </c>
      <c r="V110" s="28">
        <f>IF('02. Controlo'!$C68=0,0,-CHOOSE('02. Controlo'!$C68,'04-Aux. Projectos'!V$21,'04-Aux. Projectos'!V$38,'04-Aux. Projectos'!V$55,'04-Aux. Projectos'!V$72))</f>
        <v>0</v>
      </c>
      <c r="W110" s="28">
        <f>IF('02. Controlo'!$C68=0,0,-CHOOSE('02. Controlo'!$C68,'04-Aux. Projectos'!W$21,'04-Aux. Projectos'!W$38,'04-Aux. Projectos'!W$55,'04-Aux. Projectos'!W$72))</f>
        <v>0</v>
      </c>
      <c r="X110" s="28">
        <f>IF('02. Controlo'!$C68=0,0,-CHOOSE('02. Controlo'!$C68,'04-Aux. Projectos'!X$21,'04-Aux. Projectos'!X$38,'04-Aux. Projectos'!X$55,'04-Aux. Projectos'!X$72))</f>
        <v>0</v>
      </c>
      <c r="Y110" s="28">
        <f>IF('02. Controlo'!$C68=0,0,-CHOOSE('02. Controlo'!$C68,'04-Aux. Projectos'!Y$21,'04-Aux. Projectos'!Y$38,'04-Aux. Projectos'!Y$55,'04-Aux. Projectos'!Y$72))</f>
        <v>0</v>
      </c>
      <c r="Z110" s="28">
        <f>IF('02. Controlo'!$C68=0,0,-CHOOSE('02. Controlo'!$C68,'04-Aux. Projectos'!Z$21,'04-Aux. Projectos'!Z$38,'04-Aux. Projectos'!Z$55,'04-Aux. Projectos'!Z$72))</f>
        <v>0</v>
      </c>
      <c r="AA110" s="28">
        <f>IF('02. Controlo'!$C68=0,0,-CHOOSE('02. Controlo'!$C68,'04-Aux. Projectos'!AA$21,'04-Aux. Projectos'!AA$38,'04-Aux. Projectos'!AA$55,'04-Aux. Projectos'!AA$72))</f>
        <v>0</v>
      </c>
      <c r="AB110" s="28">
        <f>IF('02. Controlo'!$C68=0,0,-CHOOSE('02. Controlo'!$C68,'04-Aux. Projectos'!AB$21,'04-Aux. Projectos'!AB$38,'04-Aux. Projectos'!AB$55,'04-Aux. Projectos'!AB$72))</f>
        <v>0</v>
      </c>
      <c r="AC110" s="28">
        <f>IF('02. Controlo'!$C68=0,0,-CHOOSE('02. Controlo'!$C68,'04-Aux. Projectos'!AC$21,'04-Aux. Projectos'!AC$38,'04-Aux. Projectos'!AC$55,'04-Aux. Projectos'!AC$72))</f>
        <v>0</v>
      </c>
      <c r="AD110" s="28">
        <f>IF('02. Controlo'!$C68=0,0,-CHOOSE('02. Controlo'!$C68,'04-Aux. Projectos'!AD$21,'04-Aux. Projectos'!AD$38,'04-Aux. Projectos'!AD$55,'04-Aux. Projectos'!AD$72))</f>
        <v>0</v>
      </c>
      <c r="AE110" s="28">
        <f>IF('02. Controlo'!$C68=0,0,-CHOOSE('02. Controlo'!$C68,'04-Aux. Projectos'!AE$21,'04-Aux. Projectos'!AE$38,'04-Aux. Projectos'!AE$55,'04-Aux. Projectos'!AE$72))</f>
        <v>0</v>
      </c>
      <c r="AF110" s="28">
        <f>IF('02. Controlo'!$C68=0,0,-CHOOSE('02. Controlo'!$C68,'04-Aux. Projectos'!AF$21,'04-Aux. Projectos'!AF$38,'04-Aux. Projectos'!AF$55,'04-Aux. Projectos'!AF$72))</f>
        <v>0</v>
      </c>
      <c r="AG110" s="28">
        <f>IF('02. Controlo'!$C68=0,0,-CHOOSE('02. Controlo'!$C68,'04-Aux. Projectos'!AG$21,'04-Aux. Projectos'!AG$38,'04-Aux. Projectos'!AG$55,'04-Aux. Projectos'!AG$72))</f>
        <v>0</v>
      </c>
    </row>
    <row r="111" spans="2:33" ht="15" customHeight="1" x14ac:dyDescent="0.25">
      <c r="B111" s="36">
        <f t="shared" si="22"/>
        <v>18</v>
      </c>
      <c r="D111" s="28">
        <f>IF('02. Controlo'!$C69=0,0,-CHOOSE('02. Controlo'!$C69,'04-Aux. Projectos'!D$21,'04-Aux. Projectos'!D$38,'04-Aux. Projectos'!D$55,'04-Aux. Projectos'!D$72))</f>
        <v>0</v>
      </c>
      <c r="E111" s="28">
        <f>IF('02. Controlo'!$C69=0,0,-CHOOSE('02. Controlo'!$C69,'04-Aux. Projectos'!E$21,'04-Aux. Projectos'!E$38,'04-Aux. Projectos'!E$55,'04-Aux. Projectos'!E$72))</f>
        <v>0</v>
      </c>
      <c r="F111" s="28">
        <f>IF('02. Controlo'!$C69=0,0,-CHOOSE('02. Controlo'!$C69,'04-Aux. Projectos'!F$21,'04-Aux. Projectos'!F$38,'04-Aux. Projectos'!F$55,'04-Aux. Projectos'!F$72))</f>
        <v>0</v>
      </c>
      <c r="G111" s="28">
        <f>IF('02. Controlo'!$C69=0,0,-CHOOSE('02. Controlo'!$C69,'04-Aux. Projectos'!G$21,'04-Aux. Projectos'!G$38,'04-Aux. Projectos'!G$55,'04-Aux. Projectos'!G$72))</f>
        <v>0</v>
      </c>
      <c r="H111" s="28">
        <f>IF('02. Controlo'!$C69=0,0,-CHOOSE('02. Controlo'!$C69,'04-Aux. Projectos'!H$21,'04-Aux. Projectos'!H$38,'04-Aux. Projectos'!H$55,'04-Aux. Projectos'!H$72))</f>
        <v>0</v>
      </c>
      <c r="I111" s="28">
        <f>IF('02. Controlo'!$C69=0,0,-CHOOSE('02. Controlo'!$C69,'04-Aux. Projectos'!I$21,'04-Aux. Projectos'!I$38,'04-Aux. Projectos'!I$55,'04-Aux. Projectos'!I$72))</f>
        <v>0</v>
      </c>
      <c r="J111" s="28">
        <f>IF('02. Controlo'!$C69=0,0,-CHOOSE('02. Controlo'!$C69,'04-Aux. Projectos'!J$21,'04-Aux. Projectos'!J$38,'04-Aux. Projectos'!J$55,'04-Aux. Projectos'!J$72))</f>
        <v>0</v>
      </c>
      <c r="K111" s="28">
        <f>IF('02. Controlo'!$C69=0,0,-CHOOSE('02. Controlo'!$C69,'04-Aux. Projectos'!K$21,'04-Aux. Projectos'!K$38,'04-Aux. Projectos'!K$55,'04-Aux. Projectos'!K$72))</f>
        <v>0</v>
      </c>
      <c r="L111" s="28">
        <f>IF('02. Controlo'!$C69=0,0,-CHOOSE('02. Controlo'!$C69,'04-Aux. Projectos'!L$21,'04-Aux. Projectos'!L$38,'04-Aux. Projectos'!L$55,'04-Aux. Projectos'!L$72))</f>
        <v>0</v>
      </c>
      <c r="M111" s="28">
        <f>IF('02. Controlo'!$C69=0,0,-CHOOSE('02. Controlo'!$C69,'04-Aux. Projectos'!M$21,'04-Aux. Projectos'!M$38,'04-Aux. Projectos'!M$55,'04-Aux. Projectos'!M$72))</f>
        <v>0</v>
      </c>
      <c r="N111" s="28">
        <f>IF('02. Controlo'!$C69=0,0,-CHOOSE('02. Controlo'!$C69,'04-Aux. Projectos'!N$21,'04-Aux. Projectos'!N$38,'04-Aux. Projectos'!N$55,'04-Aux. Projectos'!N$72))</f>
        <v>0</v>
      </c>
      <c r="O111" s="28">
        <f>IF('02. Controlo'!$C69=0,0,-CHOOSE('02. Controlo'!$C69,'04-Aux. Projectos'!O$21,'04-Aux. Projectos'!O$38,'04-Aux. Projectos'!O$55,'04-Aux. Projectos'!O$72))</f>
        <v>0</v>
      </c>
      <c r="P111" s="28">
        <f>IF('02. Controlo'!$C69=0,0,-CHOOSE('02. Controlo'!$C69,'04-Aux. Projectos'!P$21,'04-Aux. Projectos'!P$38,'04-Aux. Projectos'!P$55,'04-Aux. Projectos'!P$72))</f>
        <v>0</v>
      </c>
      <c r="Q111" s="28">
        <f>IF('02. Controlo'!$C69=0,0,-CHOOSE('02. Controlo'!$C69,'04-Aux. Projectos'!Q$21,'04-Aux. Projectos'!Q$38,'04-Aux. Projectos'!Q$55,'04-Aux. Projectos'!Q$72))</f>
        <v>0</v>
      </c>
      <c r="R111" s="28">
        <f>IF('02. Controlo'!$C69=0,0,-CHOOSE('02. Controlo'!$C69,'04-Aux. Projectos'!R$21,'04-Aux. Projectos'!R$38,'04-Aux. Projectos'!R$55,'04-Aux. Projectos'!R$72))</f>
        <v>0</v>
      </c>
      <c r="S111" s="28">
        <f>IF('02. Controlo'!$C69=0,0,-CHOOSE('02. Controlo'!$C69,'04-Aux. Projectos'!S$21,'04-Aux. Projectos'!S$38,'04-Aux. Projectos'!S$55,'04-Aux. Projectos'!S$72))</f>
        <v>0</v>
      </c>
      <c r="T111" s="28">
        <f>IF('02. Controlo'!$C69=0,0,-CHOOSE('02. Controlo'!$C69,'04-Aux. Projectos'!T$21,'04-Aux. Projectos'!T$38,'04-Aux. Projectos'!T$55,'04-Aux. Projectos'!T$72))</f>
        <v>0</v>
      </c>
      <c r="U111" s="28">
        <f>IF('02. Controlo'!$C69=0,0,-CHOOSE('02. Controlo'!$C69,'04-Aux. Projectos'!U$21,'04-Aux. Projectos'!U$38,'04-Aux. Projectos'!U$55,'04-Aux. Projectos'!U$72))</f>
        <v>0</v>
      </c>
      <c r="V111" s="28">
        <f>IF('02. Controlo'!$C69=0,0,-CHOOSE('02. Controlo'!$C69,'04-Aux. Projectos'!V$21,'04-Aux. Projectos'!V$38,'04-Aux. Projectos'!V$55,'04-Aux. Projectos'!V$72))</f>
        <v>0</v>
      </c>
      <c r="W111" s="28">
        <f>IF('02. Controlo'!$C69=0,0,-CHOOSE('02. Controlo'!$C69,'04-Aux. Projectos'!W$21,'04-Aux. Projectos'!W$38,'04-Aux. Projectos'!W$55,'04-Aux. Projectos'!W$72))</f>
        <v>0</v>
      </c>
      <c r="X111" s="28">
        <f>IF('02. Controlo'!$C69=0,0,-CHOOSE('02. Controlo'!$C69,'04-Aux. Projectos'!X$21,'04-Aux. Projectos'!X$38,'04-Aux. Projectos'!X$55,'04-Aux. Projectos'!X$72))</f>
        <v>0</v>
      </c>
      <c r="Y111" s="28">
        <f>IF('02. Controlo'!$C69=0,0,-CHOOSE('02. Controlo'!$C69,'04-Aux. Projectos'!Y$21,'04-Aux. Projectos'!Y$38,'04-Aux. Projectos'!Y$55,'04-Aux. Projectos'!Y$72))</f>
        <v>0</v>
      </c>
      <c r="Z111" s="28">
        <f>IF('02. Controlo'!$C69=0,0,-CHOOSE('02. Controlo'!$C69,'04-Aux. Projectos'!Z$21,'04-Aux. Projectos'!Z$38,'04-Aux. Projectos'!Z$55,'04-Aux. Projectos'!Z$72))</f>
        <v>0</v>
      </c>
      <c r="AA111" s="28">
        <f>IF('02. Controlo'!$C69=0,0,-CHOOSE('02. Controlo'!$C69,'04-Aux. Projectos'!AA$21,'04-Aux. Projectos'!AA$38,'04-Aux. Projectos'!AA$55,'04-Aux. Projectos'!AA$72))</f>
        <v>0</v>
      </c>
      <c r="AB111" s="28">
        <f>IF('02. Controlo'!$C69=0,0,-CHOOSE('02. Controlo'!$C69,'04-Aux. Projectos'!AB$21,'04-Aux. Projectos'!AB$38,'04-Aux. Projectos'!AB$55,'04-Aux. Projectos'!AB$72))</f>
        <v>0</v>
      </c>
      <c r="AC111" s="28">
        <f>IF('02. Controlo'!$C69=0,0,-CHOOSE('02. Controlo'!$C69,'04-Aux. Projectos'!AC$21,'04-Aux. Projectos'!AC$38,'04-Aux. Projectos'!AC$55,'04-Aux. Projectos'!AC$72))</f>
        <v>0</v>
      </c>
      <c r="AD111" s="28">
        <f>IF('02. Controlo'!$C69=0,0,-CHOOSE('02. Controlo'!$C69,'04-Aux. Projectos'!AD$21,'04-Aux. Projectos'!AD$38,'04-Aux. Projectos'!AD$55,'04-Aux. Projectos'!AD$72))</f>
        <v>0</v>
      </c>
      <c r="AE111" s="28">
        <f>IF('02. Controlo'!$C69=0,0,-CHOOSE('02. Controlo'!$C69,'04-Aux. Projectos'!AE$21,'04-Aux. Projectos'!AE$38,'04-Aux. Projectos'!AE$55,'04-Aux. Projectos'!AE$72))</f>
        <v>0</v>
      </c>
      <c r="AF111" s="28">
        <f>IF('02. Controlo'!$C69=0,0,-CHOOSE('02. Controlo'!$C69,'04-Aux. Projectos'!AF$21,'04-Aux. Projectos'!AF$38,'04-Aux. Projectos'!AF$55,'04-Aux. Projectos'!AF$72))</f>
        <v>0</v>
      </c>
      <c r="AG111" s="28">
        <f>IF('02. Controlo'!$C69=0,0,-CHOOSE('02. Controlo'!$C69,'04-Aux. Projectos'!AG$21,'04-Aux. Projectos'!AG$38,'04-Aux. Projectos'!AG$55,'04-Aux. Projectos'!AG$72))</f>
        <v>0</v>
      </c>
    </row>
    <row r="112" spans="2:33" ht="15" customHeight="1" x14ac:dyDescent="0.25">
      <c r="B112" s="36">
        <f t="shared" si="22"/>
        <v>19</v>
      </c>
      <c r="D112" s="28">
        <f>IF('02. Controlo'!$C70=0,0,-CHOOSE('02. Controlo'!$C70,'04-Aux. Projectos'!D$21,'04-Aux. Projectos'!D$38,'04-Aux. Projectos'!D$55,'04-Aux. Projectos'!D$72))</f>
        <v>0</v>
      </c>
      <c r="E112" s="28">
        <f>IF('02. Controlo'!$C70=0,0,-CHOOSE('02. Controlo'!$C70,'04-Aux. Projectos'!E$21,'04-Aux. Projectos'!E$38,'04-Aux. Projectos'!E$55,'04-Aux. Projectos'!E$72))</f>
        <v>0</v>
      </c>
      <c r="F112" s="28">
        <f>IF('02. Controlo'!$C70=0,0,-CHOOSE('02. Controlo'!$C70,'04-Aux. Projectos'!F$21,'04-Aux. Projectos'!F$38,'04-Aux. Projectos'!F$55,'04-Aux. Projectos'!F$72))</f>
        <v>0</v>
      </c>
      <c r="G112" s="28">
        <f>IF('02. Controlo'!$C70=0,0,-CHOOSE('02. Controlo'!$C70,'04-Aux. Projectos'!G$21,'04-Aux. Projectos'!G$38,'04-Aux. Projectos'!G$55,'04-Aux. Projectos'!G$72))</f>
        <v>0</v>
      </c>
      <c r="H112" s="28">
        <f>IF('02. Controlo'!$C70=0,0,-CHOOSE('02. Controlo'!$C70,'04-Aux. Projectos'!H$21,'04-Aux. Projectos'!H$38,'04-Aux. Projectos'!H$55,'04-Aux. Projectos'!H$72))</f>
        <v>0</v>
      </c>
      <c r="I112" s="28">
        <f>IF('02. Controlo'!$C70=0,0,-CHOOSE('02. Controlo'!$C70,'04-Aux. Projectos'!I$21,'04-Aux. Projectos'!I$38,'04-Aux. Projectos'!I$55,'04-Aux. Projectos'!I$72))</f>
        <v>0</v>
      </c>
      <c r="J112" s="28">
        <f>IF('02. Controlo'!$C70=0,0,-CHOOSE('02. Controlo'!$C70,'04-Aux. Projectos'!J$21,'04-Aux. Projectos'!J$38,'04-Aux. Projectos'!J$55,'04-Aux. Projectos'!J$72))</f>
        <v>0</v>
      </c>
      <c r="K112" s="28">
        <f>IF('02. Controlo'!$C70=0,0,-CHOOSE('02. Controlo'!$C70,'04-Aux. Projectos'!K$21,'04-Aux. Projectos'!K$38,'04-Aux. Projectos'!K$55,'04-Aux. Projectos'!K$72))</f>
        <v>0</v>
      </c>
      <c r="L112" s="28">
        <f>IF('02. Controlo'!$C70=0,0,-CHOOSE('02. Controlo'!$C70,'04-Aux. Projectos'!L$21,'04-Aux. Projectos'!L$38,'04-Aux. Projectos'!L$55,'04-Aux. Projectos'!L$72))</f>
        <v>0</v>
      </c>
      <c r="M112" s="28">
        <f>IF('02. Controlo'!$C70=0,0,-CHOOSE('02. Controlo'!$C70,'04-Aux. Projectos'!M$21,'04-Aux. Projectos'!M$38,'04-Aux. Projectos'!M$55,'04-Aux. Projectos'!M$72))</f>
        <v>0</v>
      </c>
      <c r="N112" s="28">
        <f>IF('02. Controlo'!$C70=0,0,-CHOOSE('02. Controlo'!$C70,'04-Aux. Projectos'!N$21,'04-Aux. Projectos'!N$38,'04-Aux. Projectos'!N$55,'04-Aux. Projectos'!N$72))</f>
        <v>0</v>
      </c>
      <c r="O112" s="28">
        <f>IF('02. Controlo'!$C70=0,0,-CHOOSE('02. Controlo'!$C70,'04-Aux. Projectos'!O$21,'04-Aux. Projectos'!O$38,'04-Aux. Projectos'!O$55,'04-Aux. Projectos'!O$72))</f>
        <v>0</v>
      </c>
      <c r="P112" s="28">
        <f>IF('02. Controlo'!$C70=0,0,-CHOOSE('02. Controlo'!$C70,'04-Aux. Projectos'!P$21,'04-Aux. Projectos'!P$38,'04-Aux. Projectos'!P$55,'04-Aux. Projectos'!P$72))</f>
        <v>0</v>
      </c>
      <c r="Q112" s="28">
        <f>IF('02. Controlo'!$C70=0,0,-CHOOSE('02. Controlo'!$C70,'04-Aux. Projectos'!Q$21,'04-Aux. Projectos'!Q$38,'04-Aux. Projectos'!Q$55,'04-Aux. Projectos'!Q$72))</f>
        <v>0</v>
      </c>
      <c r="R112" s="28">
        <f>IF('02. Controlo'!$C70=0,0,-CHOOSE('02. Controlo'!$C70,'04-Aux. Projectos'!R$21,'04-Aux. Projectos'!R$38,'04-Aux. Projectos'!R$55,'04-Aux. Projectos'!R$72))</f>
        <v>0</v>
      </c>
      <c r="S112" s="28">
        <f>IF('02. Controlo'!$C70=0,0,-CHOOSE('02. Controlo'!$C70,'04-Aux. Projectos'!S$21,'04-Aux. Projectos'!S$38,'04-Aux. Projectos'!S$55,'04-Aux. Projectos'!S$72))</f>
        <v>0</v>
      </c>
      <c r="T112" s="28">
        <f>IF('02. Controlo'!$C70=0,0,-CHOOSE('02. Controlo'!$C70,'04-Aux. Projectos'!T$21,'04-Aux. Projectos'!T$38,'04-Aux. Projectos'!T$55,'04-Aux. Projectos'!T$72))</f>
        <v>0</v>
      </c>
      <c r="U112" s="28">
        <f>IF('02. Controlo'!$C70=0,0,-CHOOSE('02. Controlo'!$C70,'04-Aux. Projectos'!U$21,'04-Aux. Projectos'!U$38,'04-Aux. Projectos'!U$55,'04-Aux. Projectos'!U$72))</f>
        <v>0</v>
      </c>
      <c r="V112" s="28">
        <f>IF('02. Controlo'!$C70=0,0,-CHOOSE('02. Controlo'!$C70,'04-Aux. Projectos'!V$21,'04-Aux. Projectos'!V$38,'04-Aux. Projectos'!V$55,'04-Aux. Projectos'!V$72))</f>
        <v>0</v>
      </c>
      <c r="W112" s="28">
        <f>IF('02. Controlo'!$C70=0,0,-CHOOSE('02. Controlo'!$C70,'04-Aux. Projectos'!W$21,'04-Aux. Projectos'!W$38,'04-Aux. Projectos'!W$55,'04-Aux. Projectos'!W$72))</f>
        <v>0</v>
      </c>
      <c r="X112" s="28">
        <f>IF('02. Controlo'!$C70=0,0,-CHOOSE('02. Controlo'!$C70,'04-Aux. Projectos'!X$21,'04-Aux. Projectos'!X$38,'04-Aux. Projectos'!X$55,'04-Aux. Projectos'!X$72))</f>
        <v>0</v>
      </c>
      <c r="Y112" s="28">
        <f>IF('02. Controlo'!$C70=0,0,-CHOOSE('02. Controlo'!$C70,'04-Aux. Projectos'!Y$21,'04-Aux. Projectos'!Y$38,'04-Aux. Projectos'!Y$55,'04-Aux. Projectos'!Y$72))</f>
        <v>0</v>
      </c>
      <c r="Z112" s="28">
        <f>IF('02. Controlo'!$C70=0,0,-CHOOSE('02. Controlo'!$C70,'04-Aux. Projectos'!Z$21,'04-Aux. Projectos'!Z$38,'04-Aux. Projectos'!Z$55,'04-Aux. Projectos'!Z$72))</f>
        <v>0</v>
      </c>
      <c r="AA112" s="28">
        <f>IF('02. Controlo'!$C70=0,0,-CHOOSE('02. Controlo'!$C70,'04-Aux. Projectos'!AA$21,'04-Aux. Projectos'!AA$38,'04-Aux. Projectos'!AA$55,'04-Aux. Projectos'!AA$72))</f>
        <v>0</v>
      </c>
      <c r="AB112" s="28">
        <f>IF('02. Controlo'!$C70=0,0,-CHOOSE('02. Controlo'!$C70,'04-Aux. Projectos'!AB$21,'04-Aux. Projectos'!AB$38,'04-Aux. Projectos'!AB$55,'04-Aux. Projectos'!AB$72))</f>
        <v>0</v>
      </c>
      <c r="AC112" s="28">
        <f>IF('02. Controlo'!$C70=0,0,-CHOOSE('02. Controlo'!$C70,'04-Aux. Projectos'!AC$21,'04-Aux. Projectos'!AC$38,'04-Aux. Projectos'!AC$55,'04-Aux. Projectos'!AC$72))</f>
        <v>0</v>
      </c>
      <c r="AD112" s="28">
        <f>IF('02. Controlo'!$C70=0,0,-CHOOSE('02. Controlo'!$C70,'04-Aux. Projectos'!AD$21,'04-Aux. Projectos'!AD$38,'04-Aux. Projectos'!AD$55,'04-Aux. Projectos'!AD$72))</f>
        <v>0</v>
      </c>
      <c r="AE112" s="28">
        <f>IF('02. Controlo'!$C70=0,0,-CHOOSE('02. Controlo'!$C70,'04-Aux. Projectos'!AE$21,'04-Aux. Projectos'!AE$38,'04-Aux. Projectos'!AE$55,'04-Aux. Projectos'!AE$72))</f>
        <v>0</v>
      </c>
      <c r="AF112" s="28">
        <f>IF('02. Controlo'!$C70=0,0,-CHOOSE('02. Controlo'!$C70,'04-Aux. Projectos'!AF$21,'04-Aux. Projectos'!AF$38,'04-Aux. Projectos'!AF$55,'04-Aux. Projectos'!AF$72))</f>
        <v>0</v>
      </c>
      <c r="AG112" s="28">
        <f>IF('02. Controlo'!$C70=0,0,-CHOOSE('02. Controlo'!$C70,'04-Aux. Projectos'!AG$21,'04-Aux. Projectos'!AG$38,'04-Aux. Projectos'!AG$55,'04-Aux. Projectos'!AG$72))</f>
        <v>0</v>
      </c>
    </row>
    <row r="113" spans="2:33" ht="15" customHeight="1" x14ac:dyDescent="0.25">
      <c r="B113" s="36">
        <f t="shared" si="22"/>
        <v>20</v>
      </c>
      <c r="D113" s="28">
        <f>IF('02. Controlo'!$C71=0,0,-CHOOSE('02. Controlo'!$C71,'04-Aux. Projectos'!D$21,'04-Aux. Projectos'!D$38,'04-Aux. Projectos'!D$55,'04-Aux. Projectos'!D$72))</f>
        <v>0</v>
      </c>
      <c r="E113" s="28">
        <f>IF('02. Controlo'!$C71=0,0,-CHOOSE('02. Controlo'!$C71,'04-Aux. Projectos'!E$21,'04-Aux. Projectos'!E$38,'04-Aux. Projectos'!E$55,'04-Aux. Projectos'!E$72))</f>
        <v>0</v>
      </c>
      <c r="F113" s="28">
        <f>IF('02. Controlo'!$C71=0,0,-CHOOSE('02. Controlo'!$C71,'04-Aux. Projectos'!F$21,'04-Aux. Projectos'!F$38,'04-Aux. Projectos'!F$55,'04-Aux. Projectos'!F$72))</f>
        <v>0</v>
      </c>
      <c r="G113" s="28">
        <f>IF('02. Controlo'!$C71=0,0,-CHOOSE('02. Controlo'!$C71,'04-Aux. Projectos'!G$21,'04-Aux. Projectos'!G$38,'04-Aux. Projectos'!G$55,'04-Aux. Projectos'!G$72))</f>
        <v>0</v>
      </c>
      <c r="H113" s="28">
        <f>IF('02. Controlo'!$C71=0,0,-CHOOSE('02. Controlo'!$C71,'04-Aux. Projectos'!H$21,'04-Aux. Projectos'!H$38,'04-Aux. Projectos'!H$55,'04-Aux. Projectos'!H$72))</f>
        <v>0</v>
      </c>
      <c r="I113" s="28">
        <f>IF('02. Controlo'!$C71=0,0,-CHOOSE('02. Controlo'!$C71,'04-Aux. Projectos'!I$21,'04-Aux. Projectos'!I$38,'04-Aux. Projectos'!I$55,'04-Aux. Projectos'!I$72))</f>
        <v>0</v>
      </c>
      <c r="J113" s="28">
        <f>IF('02. Controlo'!$C71=0,0,-CHOOSE('02. Controlo'!$C71,'04-Aux. Projectos'!J$21,'04-Aux. Projectos'!J$38,'04-Aux. Projectos'!J$55,'04-Aux. Projectos'!J$72))</f>
        <v>0</v>
      </c>
      <c r="K113" s="28">
        <f>IF('02. Controlo'!$C71=0,0,-CHOOSE('02. Controlo'!$C71,'04-Aux. Projectos'!K$21,'04-Aux. Projectos'!K$38,'04-Aux. Projectos'!K$55,'04-Aux. Projectos'!K$72))</f>
        <v>0</v>
      </c>
      <c r="L113" s="28">
        <f>IF('02. Controlo'!$C71=0,0,-CHOOSE('02. Controlo'!$C71,'04-Aux. Projectos'!L$21,'04-Aux. Projectos'!L$38,'04-Aux. Projectos'!L$55,'04-Aux. Projectos'!L$72))</f>
        <v>0</v>
      </c>
      <c r="M113" s="28">
        <f>IF('02. Controlo'!$C71=0,0,-CHOOSE('02. Controlo'!$C71,'04-Aux. Projectos'!M$21,'04-Aux. Projectos'!M$38,'04-Aux. Projectos'!M$55,'04-Aux. Projectos'!M$72))</f>
        <v>0</v>
      </c>
      <c r="N113" s="28">
        <f>IF('02. Controlo'!$C71=0,0,-CHOOSE('02. Controlo'!$C71,'04-Aux. Projectos'!N$21,'04-Aux. Projectos'!N$38,'04-Aux. Projectos'!N$55,'04-Aux. Projectos'!N$72))</f>
        <v>0</v>
      </c>
      <c r="O113" s="28">
        <f>IF('02. Controlo'!$C71=0,0,-CHOOSE('02. Controlo'!$C71,'04-Aux. Projectos'!O$21,'04-Aux. Projectos'!O$38,'04-Aux. Projectos'!O$55,'04-Aux. Projectos'!O$72))</f>
        <v>0</v>
      </c>
      <c r="P113" s="28">
        <f>IF('02. Controlo'!$C71=0,0,-CHOOSE('02. Controlo'!$C71,'04-Aux. Projectos'!P$21,'04-Aux. Projectos'!P$38,'04-Aux. Projectos'!P$55,'04-Aux. Projectos'!P$72))</f>
        <v>0</v>
      </c>
      <c r="Q113" s="28">
        <f>IF('02. Controlo'!$C71=0,0,-CHOOSE('02. Controlo'!$C71,'04-Aux. Projectos'!Q$21,'04-Aux. Projectos'!Q$38,'04-Aux. Projectos'!Q$55,'04-Aux. Projectos'!Q$72))</f>
        <v>0</v>
      </c>
      <c r="R113" s="28">
        <f>IF('02. Controlo'!$C71=0,0,-CHOOSE('02. Controlo'!$C71,'04-Aux. Projectos'!R$21,'04-Aux. Projectos'!R$38,'04-Aux. Projectos'!R$55,'04-Aux. Projectos'!R$72))</f>
        <v>0</v>
      </c>
      <c r="S113" s="28">
        <f>IF('02. Controlo'!$C71=0,0,-CHOOSE('02. Controlo'!$C71,'04-Aux. Projectos'!S$21,'04-Aux. Projectos'!S$38,'04-Aux. Projectos'!S$55,'04-Aux. Projectos'!S$72))</f>
        <v>0</v>
      </c>
      <c r="T113" s="28">
        <f>IF('02. Controlo'!$C71=0,0,-CHOOSE('02. Controlo'!$C71,'04-Aux. Projectos'!T$21,'04-Aux. Projectos'!T$38,'04-Aux. Projectos'!T$55,'04-Aux. Projectos'!T$72))</f>
        <v>0</v>
      </c>
      <c r="U113" s="28">
        <f>IF('02. Controlo'!$C71=0,0,-CHOOSE('02. Controlo'!$C71,'04-Aux. Projectos'!U$21,'04-Aux. Projectos'!U$38,'04-Aux. Projectos'!U$55,'04-Aux. Projectos'!U$72))</f>
        <v>0</v>
      </c>
      <c r="V113" s="28">
        <f>IF('02. Controlo'!$C71=0,0,-CHOOSE('02. Controlo'!$C71,'04-Aux. Projectos'!V$21,'04-Aux. Projectos'!V$38,'04-Aux. Projectos'!V$55,'04-Aux. Projectos'!V$72))</f>
        <v>0</v>
      </c>
      <c r="W113" s="28">
        <f>IF('02. Controlo'!$C71=0,0,-CHOOSE('02. Controlo'!$C71,'04-Aux. Projectos'!W$21,'04-Aux. Projectos'!W$38,'04-Aux. Projectos'!W$55,'04-Aux. Projectos'!W$72))</f>
        <v>0</v>
      </c>
      <c r="X113" s="28">
        <f>IF('02. Controlo'!$C71=0,0,-CHOOSE('02. Controlo'!$C71,'04-Aux. Projectos'!X$21,'04-Aux. Projectos'!X$38,'04-Aux. Projectos'!X$55,'04-Aux. Projectos'!X$72))</f>
        <v>0</v>
      </c>
      <c r="Y113" s="28">
        <f>IF('02. Controlo'!$C71=0,0,-CHOOSE('02. Controlo'!$C71,'04-Aux. Projectos'!Y$21,'04-Aux. Projectos'!Y$38,'04-Aux. Projectos'!Y$55,'04-Aux. Projectos'!Y$72))</f>
        <v>0</v>
      </c>
      <c r="Z113" s="28">
        <f>IF('02. Controlo'!$C71=0,0,-CHOOSE('02. Controlo'!$C71,'04-Aux. Projectos'!Z$21,'04-Aux. Projectos'!Z$38,'04-Aux. Projectos'!Z$55,'04-Aux. Projectos'!Z$72))</f>
        <v>0</v>
      </c>
      <c r="AA113" s="28">
        <f>IF('02. Controlo'!$C71=0,0,-CHOOSE('02. Controlo'!$C71,'04-Aux. Projectos'!AA$21,'04-Aux. Projectos'!AA$38,'04-Aux. Projectos'!AA$55,'04-Aux. Projectos'!AA$72))</f>
        <v>0</v>
      </c>
      <c r="AB113" s="28">
        <f>IF('02. Controlo'!$C71=0,0,-CHOOSE('02. Controlo'!$C71,'04-Aux. Projectos'!AB$21,'04-Aux. Projectos'!AB$38,'04-Aux. Projectos'!AB$55,'04-Aux. Projectos'!AB$72))</f>
        <v>0</v>
      </c>
      <c r="AC113" s="28">
        <f>IF('02. Controlo'!$C71=0,0,-CHOOSE('02. Controlo'!$C71,'04-Aux. Projectos'!AC$21,'04-Aux. Projectos'!AC$38,'04-Aux. Projectos'!AC$55,'04-Aux. Projectos'!AC$72))</f>
        <v>0</v>
      </c>
      <c r="AD113" s="28">
        <f>IF('02. Controlo'!$C71=0,0,-CHOOSE('02. Controlo'!$C71,'04-Aux. Projectos'!AD$21,'04-Aux. Projectos'!AD$38,'04-Aux. Projectos'!AD$55,'04-Aux. Projectos'!AD$72))</f>
        <v>0</v>
      </c>
      <c r="AE113" s="28">
        <f>IF('02. Controlo'!$C71=0,0,-CHOOSE('02. Controlo'!$C71,'04-Aux. Projectos'!AE$21,'04-Aux. Projectos'!AE$38,'04-Aux. Projectos'!AE$55,'04-Aux. Projectos'!AE$72))</f>
        <v>0</v>
      </c>
      <c r="AF113" s="28">
        <f>IF('02. Controlo'!$C71=0,0,-CHOOSE('02. Controlo'!$C71,'04-Aux. Projectos'!AF$21,'04-Aux. Projectos'!AF$38,'04-Aux. Projectos'!AF$55,'04-Aux. Projectos'!AF$72))</f>
        <v>0</v>
      </c>
      <c r="AG113" s="28">
        <f>IF('02. Controlo'!$C71=0,0,-CHOOSE('02. Controlo'!$C71,'04-Aux. Projectos'!AG$21,'04-Aux. Projectos'!AG$38,'04-Aux. Projectos'!AG$55,'04-Aux. Projectos'!AG$72))</f>
        <v>0</v>
      </c>
    </row>
    <row r="114" spans="2:33" ht="15" customHeight="1" x14ac:dyDescent="0.25">
      <c r="B114" s="36"/>
      <c r="D114" s="28"/>
      <c r="E114" s="28"/>
      <c r="F114" s="28"/>
      <c r="G114" s="28"/>
      <c r="H114" s="28"/>
      <c r="I114" s="28"/>
      <c r="J114" s="28"/>
      <c r="K114" s="28"/>
      <c r="L114" s="28"/>
      <c r="M114" s="28"/>
      <c r="N114" s="28"/>
      <c r="O114" s="28"/>
      <c r="P114" s="28"/>
      <c r="Q114" s="28"/>
      <c r="R114" s="28"/>
      <c r="S114" s="28"/>
      <c r="T114" s="28"/>
      <c r="U114" s="28"/>
      <c r="V114" s="28"/>
      <c r="W114" s="28"/>
      <c r="X114" s="28"/>
      <c r="Y114" s="28"/>
      <c r="Z114" s="28"/>
      <c r="AA114" s="28"/>
      <c r="AB114" s="28"/>
      <c r="AC114" s="28"/>
      <c r="AD114" s="28"/>
      <c r="AE114" s="28"/>
      <c r="AF114" s="28"/>
      <c r="AG114" s="28"/>
    </row>
    <row r="115" spans="2:33" ht="15" customHeight="1" x14ac:dyDescent="0.25">
      <c r="B115" s="2" t="s">
        <v>92</v>
      </c>
      <c r="D115" s="13">
        <f t="shared" ref="D115:AG115" si="23">+D7</f>
        <v>1</v>
      </c>
      <c r="E115" s="13">
        <f t="shared" si="23"/>
        <v>2</v>
      </c>
      <c r="F115" s="13">
        <f t="shared" si="23"/>
        <v>3</v>
      </c>
      <c r="G115" s="13">
        <f t="shared" si="23"/>
        <v>4</v>
      </c>
      <c r="H115" s="13">
        <f t="shared" si="23"/>
        <v>5</v>
      </c>
      <c r="I115" s="13">
        <f t="shared" si="23"/>
        <v>6</v>
      </c>
      <c r="J115" s="13">
        <f t="shared" si="23"/>
        <v>7</v>
      </c>
      <c r="K115" s="13">
        <f t="shared" si="23"/>
        <v>8</v>
      </c>
      <c r="L115" s="13">
        <f t="shared" si="23"/>
        <v>9</v>
      </c>
      <c r="M115" s="13">
        <f t="shared" si="23"/>
        <v>10</v>
      </c>
      <c r="N115" s="13">
        <f t="shared" si="23"/>
        <v>11</v>
      </c>
      <c r="O115" s="13">
        <f t="shared" si="23"/>
        <v>12</v>
      </c>
      <c r="P115" s="13">
        <f t="shared" si="23"/>
        <v>13</v>
      </c>
      <c r="Q115" s="13">
        <f t="shared" si="23"/>
        <v>14</v>
      </c>
      <c r="R115" s="13">
        <f t="shared" si="23"/>
        <v>15</v>
      </c>
      <c r="S115" s="13">
        <f t="shared" si="23"/>
        <v>16</v>
      </c>
      <c r="T115" s="13">
        <f t="shared" si="23"/>
        <v>17</v>
      </c>
      <c r="U115" s="13">
        <f t="shared" si="23"/>
        <v>18</v>
      </c>
      <c r="V115" s="13">
        <f t="shared" si="23"/>
        <v>19</v>
      </c>
      <c r="W115" s="13">
        <f t="shared" si="23"/>
        <v>20</v>
      </c>
      <c r="X115" s="13">
        <f t="shared" si="23"/>
        <v>21</v>
      </c>
      <c r="Y115" s="13">
        <f t="shared" si="23"/>
        <v>22</v>
      </c>
      <c r="Z115" s="13">
        <f t="shared" si="23"/>
        <v>23</v>
      </c>
      <c r="AA115" s="13">
        <f t="shared" si="23"/>
        <v>24</v>
      </c>
      <c r="AB115" s="13">
        <f t="shared" si="23"/>
        <v>25</v>
      </c>
      <c r="AC115" s="13">
        <f t="shared" si="23"/>
        <v>26</v>
      </c>
      <c r="AD115" s="13">
        <f t="shared" si="23"/>
        <v>27</v>
      </c>
      <c r="AE115" s="13">
        <f t="shared" si="23"/>
        <v>28</v>
      </c>
      <c r="AF115" s="13">
        <f t="shared" si="23"/>
        <v>29</v>
      </c>
      <c r="AG115" s="13">
        <f t="shared" si="23"/>
        <v>30</v>
      </c>
    </row>
    <row r="116" spans="2:33" ht="15" customHeight="1" x14ac:dyDescent="0.25">
      <c r="B116" s="36">
        <v>1</v>
      </c>
      <c r="D116" s="28">
        <f>+IF('02. Controlo'!$C55=0,0,CHOOSE('02. Controlo'!$C55,'04-Aux. Projectos'!D$11,'04-Aux. Projectos'!D$28,'04-Aux. Projectos'!D$45,'04-Aux. Projectos'!D$62))</f>
        <v>-0.3</v>
      </c>
      <c r="E116" s="28">
        <f>+IF('02. Controlo'!$C55=0,0,CHOOSE('02. Controlo'!$C55,'04-Aux. Projectos'!E$11,'04-Aux. Projectos'!E$28,'04-Aux. Projectos'!E$45,'04-Aux. Projectos'!E$62))</f>
        <v>-0.4</v>
      </c>
      <c r="F116" s="28">
        <f>+IF('02. Controlo'!$C55=0,0,CHOOSE('02. Controlo'!$C55,'04-Aux. Projectos'!F$11,'04-Aux. Projectos'!F$28,'04-Aux. Projectos'!F$45,'04-Aux. Projectos'!F$62))</f>
        <v>-0.3</v>
      </c>
      <c r="G116" s="28">
        <f>+IF('02. Controlo'!$C55=0,0,CHOOSE('02. Controlo'!$C55,'04-Aux. Projectos'!G$11,'04-Aux. Projectos'!G$28,'04-Aux. Projectos'!G$45,'04-Aux. Projectos'!G$62))</f>
        <v>0</v>
      </c>
      <c r="H116" s="28">
        <f>+IF('02. Controlo'!$C55=0,0,CHOOSE('02. Controlo'!$C55,'04-Aux. Projectos'!H$11,'04-Aux. Projectos'!H$28,'04-Aux. Projectos'!H$45,'04-Aux. Projectos'!H$62))</f>
        <v>0</v>
      </c>
      <c r="I116" s="28">
        <f>+IF('02. Controlo'!$C55=0,0,CHOOSE('02. Controlo'!$C55,'04-Aux. Projectos'!I$11,'04-Aux. Projectos'!I$28,'04-Aux. Projectos'!I$45,'04-Aux. Projectos'!I$62))</f>
        <v>0</v>
      </c>
      <c r="J116" s="28">
        <f>+IF('02. Controlo'!$C55=0,0,CHOOSE('02. Controlo'!$C55,'04-Aux. Projectos'!J$11,'04-Aux. Projectos'!J$28,'04-Aux. Projectos'!J$45,'04-Aux. Projectos'!J$62))</f>
        <v>0</v>
      </c>
      <c r="K116" s="28">
        <f>+IF('02. Controlo'!$C55=0,0,CHOOSE('02. Controlo'!$C55,'04-Aux. Projectos'!K$11,'04-Aux. Projectos'!K$28,'04-Aux. Projectos'!K$45,'04-Aux. Projectos'!K$62))</f>
        <v>0</v>
      </c>
      <c r="L116" s="28">
        <f>+IF('02. Controlo'!$C55=0,0,CHOOSE('02. Controlo'!$C55,'04-Aux. Projectos'!L$11,'04-Aux. Projectos'!L$28,'04-Aux. Projectos'!L$45,'04-Aux. Projectos'!L$62))</f>
        <v>0</v>
      </c>
      <c r="M116" s="28">
        <f>+IF('02. Controlo'!$C55=0,0,CHOOSE('02. Controlo'!$C55,'04-Aux. Projectos'!M$11,'04-Aux. Projectos'!M$28,'04-Aux. Projectos'!M$45,'04-Aux. Projectos'!M$62))</f>
        <v>0</v>
      </c>
      <c r="N116" s="28">
        <f>+IF('02. Controlo'!$C55=0,0,CHOOSE('02. Controlo'!$C55,'04-Aux. Projectos'!N$11,'04-Aux. Projectos'!N$28,'04-Aux. Projectos'!N$45,'04-Aux. Projectos'!N$62))</f>
        <v>0</v>
      </c>
      <c r="O116" s="28">
        <f>+IF('02. Controlo'!$C55=0,0,CHOOSE('02. Controlo'!$C55,'04-Aux. Projectos'!O$11,'04-Aux. Projectos'!O$28,'04-Aux. Projectos'!O$45,'04-Aux. Projectos'!O$62))</f>
        <v>0</v>
      </c>
      <c r="P116" s="28">
        <f>+IF('02. Controlo'!$C55=0,0,CHOOSE('02. Controlo'!$C55,'04-Aux. Projectos'!P$11,'04-Aux. Projectos'!P$28,'04-Aux. Projectos'!P$45,'04-Aux. Projectos'!P$62))</f>
        <v>0</v>
      </c>
      <c r="Q116" s="28">
        <f>+IF('02. Controlo'!$C55=0,0,CHOOSE('02. Controlo'!$C55,'04-Aux. Projectos'!Q$11,'04-Aux. Projectos'!Q$28,'04-Aux. Projectos'!Q$45,'04-Aux. Projectos'!Q$62))</f>
        <v>0</v>
      </c>
      <c r="R116" s="28">
        <f>+IF('02. Controlo'!$C55=0,0,CHOOSE('02. Controlo'!$C55,'04-Aux. Projectos'!R$11,'04-Aux. Projectos'!R$28,'04-Aux. Projectos'!R$45,'04-Aux. Projectos'!R$62))</f>
        <v>0</v>
      </c>
      <c r="S116" s="28">
        <f>+IF('02. Controlo'!$C55=0,0,CHOOSE('02. Controlo'!$C55,'04-Aux. Projectos'!S$11,'04-Aux. Projectos'!S$28,'04-Aux. Projectos'!S$45,'04-Aux. Projectos'!S$62))</f>
        <v>0</v>
      </c>
      <c r="T116" s="28">
        <f>+IF('02. Controlo'!$C55=0,0,CHOOSE('02. Controlo'!$C55,'04-Aux. Projectos'!T$11,'04-Aux. Projectos'!T$28,'04-Aux. Projectos'!T$45,'04-Aux. Projectos'!T$62))</f>
        <v>0</v>
      </c>
      <c r="U116" s="28">
        <f>+IF('02. Controlo'!$C55=0,0,CHOOSE('02. Controlo'!$C55,'04-Aux. Projectos'!U$11,'04-Aux. Projectos'!U$28,'04-Aux. Projectos'!U$45,'04-Aux. Projectos'!U$62))</f>
        <v>0</v>
      </c>
      <c r="V116" s="28">
        <f>+IF('02. Controlo'!$C55=0,0,CHOOSE('02. Controlo'!$C55,'04-Aux. Projectos'!V$11,'04-Aux. Projectos'!V$28,'04-Aux. Projectos'!V$45,'04-Aux. Projectos'!V$62))</f>
        <v>0</v>
      </c>
      <c r="W116" s="28">
        <f>+IF('02. Controlo'!$C55=0,0,CHOOSE('02. Controlo'!$C55,'04-Aux. Projectos'!W$11,'04-Aux. Projectos'!W$28,'04-Aux. Projectos'!W$45,'04-Aux. Projectos'!W$62))</f>
        <v>0</v>
      </c>
      <c r="X116" s="28">
        <f>+IF('02. Controlo'!$C55=0,0,CHOOSE('02. Controlo'!$C55,'04-Aux. Projectos'!X$11,'04-Aux. Projectos'!X$28,'04-Aux. Projectos'!X$45,'04-Aux. Projectos'!X$62))</f>
        <v>0</v>
      </c>
      <c r="Y116" s="28">
        <f>+IF('02. Controlo'!$C55=0,0,CHOOSE('02. Controlo'!$C55,'04-Aux. Projectos'!Y$11,'04-Aux. Projectos'!Y$28,'04-Aux. Projectos'!Y$45,'04-Aux. Projectos'!Y$62))</f>
        <v>0</v>
      </c>
      <c r="Z116" s="28">
        <f>+IF('02. Controlo'!$C55=0,0,CHOOSE('02. Controlo'!$C55,'04-Aux. Projectos'!Z$11,'04-Aux. Projectos'!Z$28,'04-Aux. Projectos'!Z$45,'04-Aux. Projectos'!Z$62))</f>
        <v>0</v>
      </c>
      <c r="AA116" s="28">
        <f>+IF('02. Controlo'!$C55=0,0,CHOOSE('02. Controlo'!$C55,'04-Aux. Projectos'!AA$11,'04-Aux. Projectos'!AA$28,'04-Aux. Projectos'!AA$45,'04-Aux. Projectos'!AA$62))</f>
        <v>0</v>
      </c>
      <c r="AB116" s="28">
        <f>+IF('02. Controlo'!$C55=0,0,CHOOSE('02. Controlo'!$C55,'04-Aux. Projectos'!AB$11,'04-Aux. Projectos'!AB$28,'04-Aux. Projectos'!AB$45,'04-Aux. Projectos'!AB$62))</f>
        <v>0</v>
      </c>
      <c r="AC116" s="28">
        <f>+IF('02. Controlo'!$C55=0,0,CHOOSE('02. Controlo'!$C55,'04-Aux. Projectos'!AC$11,'04-Aux. Projectos'!AC$28,'04-Aux. Projectos'!AC$45,'04-Aux. Projectos'!AC$62))</f>
        <v>0</v>
      </c>
      <c r="AD116" s="28">
        <f>+IF('02. Controlo'!$C55=0,0,CHOOSE('02. Controlo'!$C55,'04-Aux. Projectos'!AD$11,'04-Aux. Projectos'!AD$28,'04-Aux. Projectos'!AD$45,'04-Aux. Projectos'!AD$62))</f>
        <v>0</v>
      </c>
      <c r="AE116" s="28">
        <f>+IF('02. Controlo'!$C55=0,0,CHOOSE('02. Controlo'!$C55,'04-Aux. Projectos'!AE$11,'04-Aux. Projectos'!AE$28,'04-Aux. Projectos'!AE$45,'04-Aux. Projectos'!AE$62))</f>
        <v>0</v>
      </c>
      <c r="AF116" s="28">
        <f>+IF('02. Controlo'!$C55=0,0,CHOOSE('02. Controlo'!$C55,'04-Aux. Projectos'!AF$11,'04-Aux. Projectos'!AF$28,'04-Aux. Projectos'!AF$45,'04-Aux. Projectos'!AF$62))</f>
        <v>0</v>
      </c>
      <c r="AG116" s="28">
        <f>+IF('02. Controlo'!$C55=0,0,CHOOSE('02. Controlo'!$C55,'04-Aux. Projectos'!AG$11,'04-Aux. Projectos'!AG$28,'04-Aux. Projectos'!AG$45,'04-Aux. Projectos'!AG$62))</f>
        <v>0</v>
      </c>
    </row>
    <row r="117" spans="2:33" ht="15" customHeight="1" x14ac:dyDescent="0.25">
      <c r="B117" s="36">
        <f>+B116+1</f>
        <v>2</v>
      </c>
      <c r="D117" s="28">
        <f>+IF('02. Controlo'!$C56=0,0,CHOOSE('02. Controlo'!$C56,'04-Aux. Projectos'!D$11,'04-Aux. Projectos'!D$28,'04-Aux. Projectos'!D$45,'04-Aux. Projectos'!D$62))</f>
        <v>-0.3</v>
      </c>
      <c r="E117" s="28">
        <f>+IF('02. Controlo'!$C56=0,0,CHOOSE('02. Controlo'!$C56,'04-Aux. Projectos'!E$11,'04-Aux. Projectos'!E$28,'04-Aux. Projectos'!E$45,'04-Aux. Projectos'!E$62))</f>
        <v>-0.4</v>
      </c>
      <c r="F117" s="28">
        <f>+IF('02. Controlo'!$C56=0,0,CHOOSE('02. Controlo'!$C56,'04-Aux. Projectos'!F$11,'04-Aux. Projectos'!F$28,'04-Aux. Projectos'!F$45,'04-Aux. Projectos'!F$62))</f>
        <v>-0.3</v>
      </c>
      <c r="G117" s="28">
        <f>+IF('02. Controlo'!$C56=0,0,CHOOSE('02. Controlo'!$C56,'04-Aux. Projectos'!G$11,'04-Aux. Projectos'!G$28,'04-Aux. Projectos'!G$45,'04-Aux. Projectos'!G$62))</f>
        <v>0</v>
      </c>
      <c r="H117" s="28">
        <f>+IF('02. Controlo'!$C56=0,0,CHOOSE('02. Controlo'!$C56,'04-Aux. Projectos'!H$11,'04-Aux. Projectos'!H$28,'04-Aux. Projectos'!H$45,'04-Aux. Projectos'!H$62))</f>
        <v>0</v>
      </c>
      <c r="I117" s="28">
        <f>+IF('02. Controlo'!$C56=0,0,CHOOSE('02. Controlo'!$C56,'04-Aux. Projectos'!I$11,'04-Aux. Projectos'!I$28,'04-Aux. Projectos'!I$45,'04-Aux. Projectos'!I$62))</f>
        <v>0</v>
      </c>
      <c r="J117" s="28">
        <f>+IF('02. Controlo'!$C56=0,0,CHOOSE('02. Controlo'!$C56,'04-Aux. Projectos'!J$11,'04-Aux. Projectos'!J$28,'04-Aux. Projectos'!J$45,'04-Aux. Projectos'!J$62))</f>
        <v>0</v>
      </c>
      <c r="K117" s="28">
        <f>+IF('02. Controlo'!$C56=0,0,CHOOSE('02. Controlo'!$C56,'04-Aux. Projectos'!K$11,'04-Aux. Projectos'!K$28,'04-Aux. Projectos'!K$45,'04-Aux. Projectos'!K$62))</f>
        <v>0</v>
      </c>
      <c r="L117" s="28">
        <f>+IF('02. Controlo'!$C56=0,0,CHOOSE('02. Controlo'!$C56,'04-Aux. Projectos'!L$11,'04-Aux. Projectos'!L$28,'04-Aux. Projectos'!L$45,'04-Aux. Projectos'!L$62))</f>
        <v>0</v>
      </c>
      <c r="M117" s="28">
        <f>+IF('02. Controlo'!$C56=0,0,CHOOSE('02. Controlo'!$C56,'04-Aux. Projectos'!M$11,'04-Aux. Projectos'!M$28,'04-Aux. Projectos'!M$45,'04-Aux. Projectos'!M$62))</f>
        <v>0</v>
      </c>
      <c r="N117" s="28">
        <f>+IF('02. Controlo'!$C56=0,0,CHOOSE('02. Controlo'!$C56,'04-Aux. Projectos'!N$11,'04-Aux. Projectos'!N$28,'04-Aux. Projectos'!N$45,'04-Aux. Projectos'!N$62))</f>
        <v>0</v>
      </c>
      <c r="O117" s="28">
        <f>+IF('02. Controlo'!$C56=0,0,CHOOSE('02. Controlo'!$C56,'04-Aux. Projectos'!O$11,'04-Aux. Projectos'!O$28,'04-Aux. Projectos'!O$45,'04-Aux. Projectos'!O$62))</f>
        <v>0</v>
      </c>
      <c r="P117" s="28">
        <f>+IF('02. Controlo'!$C56=0,0,CHOOSE('02. Controlo'!$C56,'04-Aux. Projectos'!P$11,'04-Aux. Projectos'!P$28,'04-Aux. Projectos'!P$45,'04-Aux. Projectos'!P$62))</f>
        <v>0</v>
      </c>
      <c r="Q117" s="28">
        <f>+IF('02. Controlo'!$C56=0,0,CHOOSE('02. Controlo'!$C56,'04-Aux. Projectos'!Q$11,'04-Aux. Projectos'!Q$28,'04-Aux. Projectos'!Q$45,'04-Aux. Projectos'!Q$62))</f>
        <v>0</v>
      </c>
      <c r="R117" s="28">
        <f>+IF('02. Controlo'!$C56=0,0,CHOOSE('02. Controlo'!$C56,'04-Aux. Projectos'!R$11,'04-Aux. Projectos'!R$28,'04-Aux. Projectos'!R$45,'04-Aux. Projectos'!R$62))</f>
        <v>0</v>
      </c>
      <c r="S117" s="28">
        <f>+IF('02. Controlo'!$C56=0,0,CHOOSE('02. Controlo'!$C56,'04-Aux. Projectos'!S$11,'04-Aux. Projectos'!S$28,'04-Aux. Projectos'!S$45,'04-Aux. Projectos'!S$62))</f>
        <v>0</v>
      </c>
      <c r="T117" s="28">
        <f>+IF('02. Controlo'!$C56=0,0,CHOOSE('02. Controlo'!$C56,'04-Aux. Projectos'!T$11,'04-Aux. Projectos'!T$28,'04-Aux. Projectos'!T$45,'04-Aux. Projectos'!T$62))</f>
        <v>0</v>
      </c>
      <c r="U117" s="28">
        <f>+IF('02. Controlo'!$C56=0,0,CHOOSE('02. Controlo'!$C56,'04-Aux. Projectos'!U$11,'04-Aux. Projectos'!U$28,'04-Aux. Projectos'!U$45,'04-Aux. Projectos'!U$62))</f>
        <v>0</v>
      </c>
      <c r="V117" s="28">
        <f>+IF('02. Controlo'!$C56=0,0,CHOOSE('02. Controlo'!$C56,'04-Aux. Projectos'!V$11,'04-Aux. Projectos'!V$28,'04-Aux. Projectos'!V$45,'04-Aux. Projectos'!V$62))</f>
        <v>0</v>
      </c>
      <c r="W117" s="28">
        <f>+IF('02. Controlo'!$C56=0,0,CHOOSE('02. Controlo'!$C56,'04-Aux. Projectos'!W$11,'04-Aux. Projectos'!W$28,'04-Aux. Projectos'!W$45,'04-Aux. Projectos'!W$62))</f>
        <v>0</v>
      </c>
      <c r="X117" s="28">
        <f>+IF('02. Controlo'!$C56=0,0,CHOOSE('02. Controlo'!$C56,'04-Aux. Projectos'!X$11,'04-Aux. Projectos'!X$28,'04-Aux. Projectos'!X$45,'04-Aux. Projectos'!X$62))</f>
        <v>0</v>
      </c>
      <c r="Y117" s="28">
        <f>+IF('02. Controlo'!$C56=0,0,CHOOSE('02. Controlo'!$C56,'04-Aux. Projectos'!Y$11,'04-Aux. Projectos'!Y$28,'04-Aux. Projectos'!Y$45,'04-Aux. Projectos'!Y$62))</f>
        <v>0</v>
      </c>
      <c r="Z117" s="28">
        <f>+IF('02. Controlo'!$C56=0,0,CHOOSE('02. Controlo'!$C56,'04-Aux. Projectos'!Z$11,'04-Aux. Projectos'!Z$28,'04-Aux. Projectos'!Z$45,'04-Aux. Projectos'!Z$62))</f>
        <v>0</v>
      </c>
      <c r="AA117" s="28">
        <f>+IF('02. Controlo'!$C56=0,0,CHOOSE('02. Controlo'!$C56,'04-Aux. Projectos'!AA$11,'04-Aux. Projectos'!AA$28,'04-Aux. Projectos'!AA$45,'04-Aux. Projectos'!AA$62))</f>
        <v>0</v>
      </c>
      <c r="AB117" s="28">
        <f>+IF('02. Controlo'!$C56=0,0,CHOOSE('02. Controlo'!$C56,'04-Aux. Projectos'!AB$11,'04-Aux. Projectos'!AB$28,'04-Aux. Projectos'!AB$45,'04-Aux. Projectos'!AB$62))</f>
        <v>0</v>
      </c>
      <c r="AC117" s="28">
        <f>+IF('02. Controlo'!$C56=0,0,CHOOSE('02. Controlo'!$C56,'04-Aux. Projectos'!AC$11,'04-Aux. Projectos'!AC$28,'04-Aux. Projectos'!AC$45,'04-Aux. Projectos'!AC$62))</f>
        <v>0</v>
      </c>
      <c r="AD117" s="28">
        <f>+IF('02. Controlo'!$C56=0,0,CHOOSE('02. Controlo'!$C56,'04-Aux. Projectos'!AD$11,'04-Aux. Projectos'!AD$28,'04-Aux. Projectos'!AD$45,'04-Aux. Projectos'!AD$62))</f>
        <v>0</v>
      </c>
      <c r="AE117" s="28">
        <f>+IF('02. Controlo'!$C56=0,0,CHOOSE('02. Controlo'!$C56,'04-Aux. Projectos'!AE$11,'04-Aux. Projectos'!AE$28,'04-Aux. Projectos'!AE$45,'04-Aux. Projectos'!AE$62))</f>
        <v>0</v>
      </c>
      <c r="AF117" s="28">
        <f>+IF('02. Controlo'!$C56=0,0,CHOOSE('02. Controlo'!$C56,'04-Aux. Projectos'!AF$11,'04-Aux. Projectos'!AF$28,'04-Aux. Projectos'!AF$45,'04-Aux. Projectos'!AF$62))</f>
        <v>0</v>
      </c>
      <c r="AG117" s="28">
        <f>+IF('02. Controlo'!$C56=0,0,CHOOSE('02. Controlo'!$C56,'04-Aux. Projectos'!AG$11,'04-Aux. Projectos'!AG$28,'04-Aux. Projectos'!AG$45,'04-Aux. Projectos'!AG$62))</f>
        <v>0</v>
      </c>
    </row>
    <row r="118" spans="2:33" ht="15" customHeight="1" x14ac:dyDescent="0.25">
      <c r="B118" s="36">
        <f t="shared" ref="B118:B135" si="24">+B117+1</f>
        <v>3</v>
      </c>
      <c r="D118" s="28">
        <f>+IF('02. Controlo'!$C57=0,0,CHOOSE('02. Controlo'!$C57,'04-Aux. Projectos'!D$11,'04-Aux. Projectos'!D$28,'04-Aux. Projectos'!D$45,'04-Aux. Projectos'!D$62))</f>
        <v>-0.3</v>
      </c>
      <c r="E118" s="28">
        <f>+IF('02. Controlo'!$C57=0,0,CHOOSE('02. Controlo'!$C57,'04-Aux. Projectos'!E$11,'04-Aux. Projectos'!E$28,'04-Aux. Projectos'!E$45,'04-Aux. Projectos'!E$62))</f>
        <v>-0.4</v>
      </c>
      <c r="F118" s="28">
        <f>+IF('02. Controlo'!$C57=0,0,CHOOSE('02. Controlo'!$C57,'04-Aux. Projectos'!F$11,'04-Aux. Projectos'!F$28,'04-Aux. Projectos'!F$45,'04-Aux. Projectos'!F$62))</f>
        <v>-0.3</v>
      </c>
      <c r="G118" s="28">
        <f>+IF('02. Controlo'!$C57=0,0,CHOOSE('02. Controlo'!$C57,'04-Aux. Projectos'!G$11,'04-Aux. Projectos'!G$28,'04-Aux. Projectos'!G$45,'04-Aux. Projectos'!G$62))</f>
        <v>0</v>
      </c>
      <c r="H118" s="28">
        <f>+IF('02. Controlo'!$C57=0,0,CHOOSE('02. Controlo'!$C57,'04-Aux. Projectos'!H$11,'04-Aux. Projectos'!H$28,'04-Aux. Projectos'!H$45,'04-Aux. Projectos'!H$62))</f>
        <v>0</v>
      </c>
      <c r="I118" s="28">
        <f>+IF('02. Controlo'!$C57=0,0,CHOOSE('02. Controlo'!$C57,'04-Aux. Projectos'!I$11,'04-Aux. Projectos'!I$28,'04-Aux. Projectos'!I$45,'04-Aux. Projectos'!I$62))</f>
        <v>0</v>
      </c>
      <c r="J118" s="28">
        <f>+IF('02. Controlo'!$C57=0,0,CHOOSE('02. Controlo'!$C57,'04-Aux. Projectos'!J$11,'04-Aux. Projectos'!J$28,'04-Aux. Projectos'!J$45,'04-Aux. Projectos'!J$62))</f>
        <v>0</v>
      </c>
      <c r="K118" s="28">
        <f>+IF('02. Controlo'!$C57=0,0,CHOOSE('02. Controlo'!$C57,'04-Aux. Projectos'!K$11,'04-Aux. Projectos'!K$28,'04-Aux. Projectos'!K$45,'04-Aux. Projectos'!K$62))</f>
        <v>0</v>
      </c>
      <c r="L118" s="28">
        <f>+IF('02. Controlo'!$C57=0,0,CHOOSE('02. Controlo'!$C57,'04-Aux. Projectos'!L$11,'04-Aux. Projectos'!L$28,'04-Aux. Projectos'!L$45,'04-Aux. Projectos'!L$62))</f>
        <v>0</v>
      </c>
      <c r="M118" s="28">
        <f>+IF('02. Controlo'!$C57=0,0,CHOOSE('02. Controlo'!$C57,'04-Aux. Projectos'!M$11,'04-Aux. Projectos'!M$28,'04-Aux. Projectos'!M$45,'04-Aux. Projectos'!M$62))</f>
        <v>0</v>
      </c>
      <c r="N118" s="28">
        <f>+IF('02. Controlo'!$C57=0,0,CHOOSE('02. Controlo'!$C57,'04-Aux. Projectos'!N$11,'04-Aux. Projectos'!N$28,'04-Aux. Projectos'!N$45,'04-Aux. Projectos'!N$62))</f>
        <v>0</v>
      </c>
      <c r="O118" s="28">
        <f>+IF('02. Controlo'!$C57=0,0,CHOOSE('02. Controlo'!$C57,'04-Aux. Projectos'!O$11,'04-Aux. Projectos'!O$28,'04-Aux. Projectos'!O$45,'04-Aux. Projectos'!O$62))</f>
        <v>0</v>
      </c>
      <c r="P118" s="28">
        <f>+IF('02. Controlo'!$C57=0,0,CHOOSE('02. Controlo'!$C57,'04-Aux. Projectos'!P$11,'04-Aux. Projectos'!P$28,'04-Aux. Projectos'!P$45,'04-Aux. Projectos'!P$62))</f>
        <v>0</v>
      </c>
      <c r="Q118" s="28">
        <f>+IF('02. Controlo'!$C57=0,0,CHOOSE('02. Controlo'!$C57,'04-Aux. Projectos'!Q$11,'04-Aux. Projectos'!Q$28,'04-Aux. Projectos'!Q$45,'04-Aux. Projectos'!Q$62))</f>
        <v>0</v>
      </c>
      <c r="R118" s="28">
        <f>+IF('02. Controlo'!$C57=0,0,CHOOSE('02. Controlo'!$C57,'04-Aux. Projectos'!R$11,'04-Aux. Projectos'!R$28,'04-Aux. Projectos'!R$45,'04-Aux. Projectos'!R$62))</f>
        <v>0</v>
      </c>
      <c r="S118" s="28">
        <f>+IF('02. Controlo'!$C57=0,0,CHOOSE('02. Controlo'!$C57,'04-Aux. Projectos'!S$11,'04-Aux. Projectos'!S$28,'04-Aux. Projectos'!S$45,'04-Aux. Projectos'!S$62))</f>
        <v>0</v>
      </c>
      <c r="T118" s="28">
        <f>+IF('02. Controlo'!$C57=0,0,CHOOSE('02. Controlo'!$C57,'04-Aux. Projectos'!T$11,'04-Aux. Projectos'!T$28,'04-Aux. Projectos'!T$45,'04-Aux. Projectos'!T$62))</f>
        <v>0</v>
      </c>
      <c r="U118" s="28">
        <f>+IF('02. Controlo'!$C57=0,0,CHOOSE('02. Controlo'!$C57,'04-Aux. Projectos'!U$11,'04-Aux. Projectos'!U$28,'04-Aux. Projectos'!U$45,'04-Aux. Projectos'!U$62))</f>
        <v>0</v>
      </c>
      <c r="V118" s="28">
        <f>+IF('02. Controlo'!$C57=0,0,CHOOSE('02. Controlo'!$C57,'04-Aux. Projectos'!V$11,'04-Aux. Projectos'!V$28,'04-Aux. Projectos'!V$45,'04-Aux. Projectos'!V$62))</f>
        <v>0</v>
      </c>
      <c r="W118" s="28">
        <f>+IF('02. Controlo'!$C57=0,0,CHOOSE('02. Controlo'!$C57,'04-Aux. Projectos'!W$11,'04-Aux. Projectos'!W$28,'04-Aux. Projectos'!W$45,'04-Aux. Projectos'!W$62))</f>
        <v>0</v>
      </c>
      <c r="X118" s="28">
        <f>+IF('02. Controlo'!$C57=0,0,CHOOSE('02. Controlo'!$C57,'04-Aux. Projectos'!X$11,'04-Aux. Projectos'!X$28,'04-Aux. Projectos'!X$45,'04-Aux. Projectos'!X$62))</f>
        <v>0</v>
      </c>
      <c r="Y118" s="28">
        <f>+IF('02. Controlo'!$C57=0,0,CHOOSE('02. Controlo'!$C57,'04-Aux. Projectos'!Y$11,'04-Aux. Projectos'!Y$28,'04-Aux. Projectos'!Y$45,'04-Aux. Projectos'!Y$62))</f>
        <v>0</v>
      </c>
      <c r="Z118" s="28">
        <f>+IF('02. Controlo'!$C57=0,0,CHOOSE('02. Controlo'!$C57,'04-Aux. Projectos'!Z$11,'04-Aux. Projectos'!Z$28,'04-Aux. Projectos'!Z$45,'04-Aux. Projectos'!Z$62))</f>
        <v>0</v>
      </c>
      <c r="AA118" s="28">
        <f>+IF('02. Controlo'!$C57=0,0,CHOOSE('02. Controlo'!$C57,'04-Aux. Projectos'!AA$11,'04-Aux. Projectos'!AA$28,'04-Aux. Projectos'!AA$45,'04-Aux. Projectos'!AA$62))</f>
        <v>0</v>
      </c>
      <c r="AB118" s="28">
        <f>+IF('02. Controlo'!$C57=0,0,CHOOSE('02. Controlo'!$C57,'04-Aux. Projectos'!AB$11,'04-Aux. Projectos'!AB$28,'04-Aux. Projectos'!AB$45,'04-Aux. Projectos'!AB$62))</f>
        <v>0</v>
      </c>
      <c r="AC118" s="28">
        <f>+IF('02. Controlo'!$C57=0,0,CHOOSE('02. Controlo'!$C57,'04-Aux. Projectos'!AC$11,'04-Aux. Projectos'!AC$28,'04-Aux. Projectos'!AC$45,'04-Aux. Projectos'!AC$62))</f>
        <v>0</v>
      </c>
      <c r="AD118" s="28">
        <f>+IF('02. Controlo'!$C57=0,0,CHOOSE('02. Controlo'!$C57,'04-Aux. Projectos'!AD$11,'04-Aux. Projectos'!AD$28,'04-Aux. Projectos'!AD$45,'04-Aux. Projectos'!AD$62))</f>
        <v>0</v>
      </c>
      <c r="AE118" s="28">
        <f>+IF('02. Controlo'!$C57=0,0,CHOOSE('02. Controlo'!$C57,'04-Aux. Projectos'!AE$11,'04-Aux. Projectos'!AE$28,'04-Aux. Projectos'!AE$45,'04-Aux. Projectos'!AE$62))</f>
        <v>0</v>
      </c>
      <c r="AF118" s="28">
        <f>+IF('02. Controlo'!$C57=0,0,CHOOSE('02. Controlo'!$C57,'04-Aux. Projectos'!AF$11,'04-Aux. Projectos'!AF$28,'04-Aux. Projectos'!AF$45,'04-Aux. Projectos'!AF$62))</f>
        <v>0</v>
      </c>
      <c r="AG118" s="28">
        <f>+IF('02. Controlo'!$C57=0,0,CHOOSE('02. Controlo'!$C57,'04-Aux. Projectos'!AG$11,'04-Aux. Projectos'!AG$28,'04-Aux. Projectos'!AG$45,'04-Aux. Projectos'!AG$62))</f>
        <v>0</v>
      </c>
    </row>
    <row r="119" spans="2:33" ht="15" customHeight="1" x14ac:dyDescent="0.25">
      <c r="B119" s="36">
        <f t="shared" si="24"/>
        <v>4</v>
      </c>
      <c r="D119" s="28">
        <f>+IF('02. Controlo'!$C58=0,0,CHOOSE('02. Controlo'!$C58,'04-Aux. Projectos'!D$11,'04-Aux. Projectos'!D$28,'04-Aux. Projectos'!D$45,'04-Aux. Projectos'!D$62))</f>
        <v>-0.3</v>
      </c>
      <c r="E119" s="28">
        <f>+IF('02. Controlo'!$C58=0,0,CHOOSE('02. Controlo'!$C58,'04-Aux. Projectos'!E$11,'04-Aux. Projectos'!E$28,'04-Aux. Projectos'!E$45,'04-Aux. Projectos'!E$62))</f>
        <v>-0.4</v>
      </c>
      <c r="F119" s="28">
        <f>+IF('02. Controlo'!$C58=0,0,CHOOSE('02. Controlo'!$C58,'04-Aux. Projectos'!F$11,'04-Aux. Projectos'!F$28,'04-Aux. Projectos'!F$45,'04-Aux. Projectos'!F$62))</f>
        <v>-0.3</v>
      </c>
      <c r="G119" s="28">
        <f>+IF('02. Controlo'!$C58=0,0,CHOOSE('02. Controlo'!$C58,'04-Aux. Projectos'!G$11,'04-Aux. Projectos'!G$28,'04-Aux. Projectos'!G$45,'04-Aux. Projectos'!G$62))</f>
        <v>0</v>
      </c>
      <c r="H119" s="28">
        <f>+IF('02. Controlo'!$C58=0,0,CHOOSE('02. Controlo'!$C58,'04-Aux. Projectos'!H$11,'04-Aux. Projectos'!H$28,'04-Aux. Projectos'!H$45,'04-Aux. Projectos'!H$62))</f>
        <v>0</v>
      </c>
      <c r="I119" s="28">
        <f>+IF('02. Controlo'!$C58=0,0,CHOOSE('02. Controlo'!$C58,'04-Aux. Projectos'!I$11,'04-Aux. Projectos'!I$28,'04-Aux. Projectos'!I$45,'04-Aux. Projectos'!I$62))</f>
        <v>0</v>
      </c>
      <c r="J119" s="28">
        <f>+IF('02. Controlo'!$C58=0,0,CHOOSE('02. Controlo'!$C58,'04-Aux. Projectos'!J$11,'04-Aux. Projectos'!J$28,'04-Aux. Projectos'!J$45,'04-Aux. Projectos'!J$62))</f>
        <v>0</v>
      </c>
      <c r="K119" s="28">
        <f>+IF('02. Controlo'!$C58=0,0,CHOOSE('02. Controlo'!$C58,'04-Aux. Projectos'!K$11,'04-Aux. Projectos'!K$28,'04-Aux. Projectos'!K$45,'04-Aux. Projectos'!K$62))</f>
        <v>0</v>
      </c>
      <c r="L119" s="28">
        <f>+IF('02. Controlo'!$C58=0,0,CHOOSE('02. Controlo'!$C58,'04-Aux. Projectos'!L$11,'04-Aux. Projectos'!L$28,'04-Aux. Projectos'!L$45,'04-Aux. Projectos'!L$62))</f>
        <v>0</v>
      </c>
      <c r="M119" s="28">
        <f>+IF('02. Controlo'!$C58=0,0,CHOOSE('02. Controlo'!$C58,'04-Aux. Projectos'!M$11,'04-Aux. Projectos'!M$28,'04-Aux. Projectos'!M$45,'04-Aux. Projectos'!M$62))</f>
        <v>0</v>
      </c>
      <c r="N119" s="28">
        <f>+IF('02. Controlo'!$C58=0,0,CHOOSE('02. Controlo'!$C58,'04-Aux. Projectos'!N$11,'04-Aux. Projectos'!N$28,'04-Aux. Projectos'!N$45,'04-Aux. Projectos'!N$62))</f>
        <v>0</v>
      </c>
      <c r="O119" s="28">
        <f>+IF('02. Controlo'!$C58=0,0,CHOOSE('02. Controlo'!$C58,'04-Aux. Projectos'!O$11,'04-Aux. Projectos'!O$28,'04-Aux. Projectos'!O$45,'04-Aux. Projectos'!O$62))</f>
        <v>0</v>
      </c>
      <c r="P119" s="28">
        <f>+IF('02. Controlo'!$C58=0,0,CHOOSE('02. Controlo'!$C58,'04-Aux. Projectos'!P$11,'04-Aux. Projectos'!P$28,'04-Aux. Projectos'!P$45,'04-Aux. Projectos'!P$62))</f>
        <v>0</v>
      </c>
      <c r="Q119" s="28">
        <f>+IF('02. Controlo'!$C58=0,0,CHOOSE('02. Controlo'!$C58,'04-Aux. Projectos'!Q$11,'04-Aux. Projectos'!Q$28,'04-Aux. Projectos'!Q$45,'04-Aux. Projectos'!Q$62))</f>
        <v>0</v>
      </c>
      <c r="R119" s="28">
        <f>+IF('02. Controlo'!$C58=0,0,CHOOSE('02. Controlo'!$C58,'04-Aux. Projectos'!R$11,'04-Aux. Projectos'!R$28,'04-Aux. Projectos'!R$45,'04-Aux. Projectos'!R$62))</f>
        <v>0</v>
      </c>
      <c r="S119" s="28">
        <f>+IF('02. Controlo'!$C58=0,0,CHOOSE('02. Controlo'!$C58,'04-Aux. Projectos'!S$11,'04-Aux. Projectos'!S$28,'04-Aux. Projectos'!S$45,'04-Aux. Projectos'!S$62))</f>
        <v>0</v>
      </c>
      <c r="T119" s="28">
        <f>+IF('02. Controlo'!$C58=0,0,CHOOSE('02. Controlo'!$C58,'04-Aux. Projectos'!T$11,'04-Aux. Projectos'!T$28,'04-Aux. Projectos'!T$45,'04-Aux. Projectos'!T$62))</f>
        <v>0</v>
      </c>
      <c r="U119" s="28">
        <f>+IF('02. Controlo'!$C58=0,0,CHOOSE('02. Controlo'!$C58,'04-Aux. Projectos'!U$11,'04-Aux. Projectos'!U$28,'04-Aux. Projectos'!U$45,'04-Aux. Projectos'!U$62))</f>
        <v>0</v>
      </c>
      <c r="V119" s="28">
        <f>+IF('02. Controlo'!$C58=0,0,CHOOSE('02. Controlo'!$C58,'04-Aux. Projectos'!V$11,'04-Aux. Projectos'!V$28,'04-Aux. Projectos'!V$45,'04-Aux. Projectos'!V$62))</f>
        <v>0</v>
      </c>
      <c r="W119" s="28">
        <f>+IF('02. Controlo'!$C58=0,0,CHOOSE('02. Controlo'!$C58,'04-Aux. Projectos'!W$11,'04-Aux. Projectos'!W$28,'04-Aux. Projectos'!W$45,'04-Aux. Projectos'!W$62))</f>
        <v>0</v>
      </c>
      <c r="X119" s="28">
        <f>+IF('02. Controlo'!$C58=0,0,CHOOSE('02. Controlo'!$C58,'04-Aux. Projectos'!X$11,'04-Aux. Projectos'!X$28,'04-Aux. Projectos'!X$45,'04-Aux. Projectos'!X$62))</f>
        <v>0</v>
      </c>
      <c r="Y119" s="28">
        <f>+IF('02. Controlo'!$C58=0,0,CHOOSE('02. Controlo'!$C58,'04-Aux. Projectos'!Y$11,'04-Aux. Projectos'!Y$28,'04-Aux. Projectos'!Y$45,'04-Aux. Projectos'!Y$62))</f>
        <v>0</v>
      </c>
      <c r="Z119" s="28">
        <f>+IF('02. Controlo'!$C58=0,0,CHOOSE('02. Controlo'!$C58,'04-Aux. Projectos'!Z$11,'04-Aux. Projectos'!Z$28,'04-Aux. Projectos'!Z$45,'04-Aux. Projectos'!Z$62))</f>
        <v>0</v>
      </c>
      <c r="AA119" s="28">
        <f>+IF('02. Controlo'!$C58=0,0,CHOOSE('02. Controlo'!$C58,'04-Aux. Projectos'!AA$11,'04-Aux. Projectos'!AA$28,'04-Aux. Projectos'!AA$45,'04-Aux. Projectos'!AA$62))</f>
        <v>0</v>
      </c>
      <c r="AB119" s="28">
        <f>+IF('02. Controlo'!$C58=0,0,CHOOSE('02. Controlo'!$C58,'04-Aux. Projectos'!AB$11,'04-Aux. Projectos'!AB$28,'04-Aux. Projectos'!AB$45,'04-Aux. Projectos'!AB$62))</f>
        <v>0</v>
      </c>
      <c r="AC119" s="28">
        <f>+IF('02. Controlo'!$C58=0,0,CHOOSE('02. Controlo'!$C58,'04-Aux. Projectos'!AC$11,'04-Aux. Projectos'!AC$28,'04-Aux. Projectos'!AC$45,'04-Aux. Projectos'!AC$62))</f>
        <v>0</v>
      </c>
      <c r="AD119" s="28">
        <f>+IF('02. Controlo'!$C58=0,0,CHOOSE('02. Controlo'!$C58,'04-Aux. Projectos'!AD$11,'04-Aux. Projectos'!AD$28,'04-Aux. Projectos'!AD$45,'04-Aux. Projectos'!AD$62))</f>
        <v>0</v>
      </c>
      <c r="AE119" s="28">
        <f>+IF('02. Controlo'!$C58=0,0,CHOOSE('02. Controlo'!$C58,'04-Aux. Projectos'!AE$11,'04-Aux. Projectos'!AE$28,'04-Aux. Projectos'!AE$45,'04-Aux. Projectos'!AE$62))</f>
        <v>0</v>
      </c>
      <c r="AF119" s="28">
        <f>+IF('02. Controlo'!$C58=0,0,CHOOSE('02. Controlo'!$C58,'04-Aux. Projectos'!AF$11,'04-Aux. Projectos'!AF$28,'04-Aux. Projectos'!AF$45,'04-Aux. Projectos'!AF$62))</f>
        <v>0</v>
      </c>
      <c r="AG119" s="28">
        <f>+IF('02. Controlo'!$C58=0,0,CHOOSE('02. Controlo'!$C58,'04-Aux. Projectos'!AG$11,'04-Aux. Projectos'!AG$28,'04-Aux. Projectos'!AG$45,'04-Aux. Projectos'!AG$62))</f>
        <v>0</v>
      </c>
    </row>
    <row r="120" spans="2:33" ht="15" customHeight="1" x14ac:dyDescent="0.25">
      <c r="B120" s="36">
        <f t="shared" si="24"/>
        <v>5</v>
      </c>
      <c r="D120" s="28">
        <f>+IF('02. Controlo'!$C59=0,0,CHOOSE('02. Controlo'!$C59,'04-Aux. Projectos'!D$11,'04-Aux. Projectos'!D$28,'04-Aux. Projectos'!D$45,'04-Aux. Projectos'!D$62))</f>
        <v>-0.3</v>
      </c>
      <c r="E120" s="28">
        <f>+IF('02. Controlo'!$C59=0,0,CHOOSE('02. Controlo'!$C59,'04-Aux. Projectos'!E$11,'04-Aux. Projectos'!E$28,'04-Aux. Projectos'!E$45,'04-Aux. Projectos'!E$62))</f>
        <v>-0.4</v>
      </c>
      <c r="F120" s="28">
        <f>+IF('02. Controlo'!$C59=0,0,CHOOSE('02. Controlo'!$C59,'04-Aux. Projectos'!F$11,'04-Aux. Projectos'!F$28,'04-Aux. Projectos'!F$45,'04-Aux. Projectos'!F$62))</f>
        <v>-0.3</v>
      </c>
      <c r="G120" s="28">
        <f>+IF('02. Controlo'!$C59=0,0,CHOOSE('02. Controlo'!$C59,'04-Aux. Projectos'!G$11,'04-Aux. Projectos'!G$28,'04-Aux. Projectos'!G$45,'04-Aux. Projectos'!G$62))</f>
        <v>0</v>
      </c>
      <c r="H120" s="28">
        <f>+IF('02. Controlo'!$C59=0,0,CHOOSE('02. Controlo'!$C59,'04-Aux. Projectos'!H$11,'04-Aux. Projectos'!H$28,'04-Aux. Projectos'!H$45,'04-Aux. Projectos'!H$62))</f>
        <v>0</v>
      </c>
      <c r="I120" s="28">
        <f>+IF('02. Controlo'!$C59=0,0,CHOOSE('02. Controlo'!$C59,'04-Aux. Projectos'!I$11,'04-Aux. Projectos'!I$28,'04-Aux. Projectos'!I$45,'04-Aux. Projectos'!I$62))</f>
        <v>0</v>
      </c>
      <c r="J120" s="28">
        <f>+IF('02. Controlo'!$C59=0,0,CHOOSE('02. Controlo'!$C59,'04-Aux. Projectos'!J$11,'04-Aux. Projectos'!J$28,'04-Aux. Projectos'!J$45,'04-Aux. Projectos'!J$62))</f>
        <v>0</v>
      </c>
      <c r="K120" s="28">
        <f>+IF('02. Controlo'!$C59=0,0,CHOOSE('02. Controlo'!$C59,'04-Aux. Projectos'!K$11,'04-Aux. Projectos'!K$28,'04-Aux. Projectos'!K$45,'04-Aux. Projectos'!K$62))</f>
        <v>0</v>
      </c>
      <c r="L120" s="28">
        <f>+IF('02. Controlo'!$C59=0,0,CHOOSE('02. Controlo'!$C59,'04-Aux. Projectos'!L$11,'04-Aux. Projectos'!L$28,'04-Aux. Projectos'!L$45,'04-Aux. Projectos'!L$62))</f>
        <v>0</v>
      </c>
      <c r="M120" s="28">
        <f>+IF('02. Controlo'!$C59=0,0,CHOOSE('02. Controlo'!$C59,'04-Aux. Projectos'!M$11,'04-Aux. Projectos'!M$28,'04-Aux. Projectos'!M$45,'04-Aux. Projectos'!M$62))</f>
        <v>0</v>
      </c>
      <c r="N120" s="28">
        <f>+IF('02. Controlo'!$C59=0,0,CHOOSE('02. Controlo'!$C59,'04-Aux. Projectos'!N$11,'04-Aux. Projectos'!N$28,'04-Aux. Projectos'!N$45,'04-Aux. Projectos'!N$62))</f>
        <v>0</v>
      </c>
      <c r="O120" s="28">
        <f>+IF('02. Controlo'!$C59=0,0,CHOOSE('02. Controlo'!$C59,'04-Aux. Projectos'!O$11,'04-Aux. Projectos'!O$28,'04-Aux. Projectos'!O$45,'04-Aux. Projectos'!O$62))</f>
        <v>0</v>
      </c>
      <c r="P120" s="28">
        <f>+IF('02. Controlo'!$C59=0,0,CHOOSE('02. Controlo'!$C59,'04-Aux. Projectos'!P$11,'04-Aux. Projectos'!P$28,'04-Aux. Projectos'!P$45,'04-Aux. Projectos'!P$62))</f>
        <v>0</v>
      </c>
      <c r="Q120" s="28">
        <f>+IF('02. Controlo'!$C59=0,0,CHOOSE('02. Controlo'!$C59,'04-Aux. Projectos'!Q$11,'04-Aux. Projectos'!Q$28,'04-Aux. Projectos'!Q$45,'04-Aux. Projectos'!Q$62))</f>
        <v>0</v>
      </c>
      <c r="R120" s="28">
        <f>+IF('02. Controlo'!$C59=0,0,CHOOSE('02. Controlo'!$C59,'04-Aux. Projectos'!R$11,'04-Aux. Projectos'!R$28,'04-Aux. Projectos'!R$45,'04-Aux. Projectos'!R$62))</f>
        <v>0</v>
      </c>
      <c r="S120" s="28">
        <f>+IF('02. Controlo'!$C59=0,0,CHOOSE('02. Controlo'!$C59,'04-Aux. Projectos'!S$11,'04-Aux. Projectos'!S$28,'04-Aux. Projectos'!S$45,'04-Aux. Projectos'!S$62))</f>
        <v>0</v>
      </c>
      <c r="T120" s="28">
        <f>+IF('02. Controlo'!$C59=0,0,CHOOSE('02. Controlo'!$C59,'04-Aux. Projectos'!T$11,'04-Aux. Projectos'!T$28,'04-Aux. Projectos'!T$45,'04-Aux. Projectos'!T$62))</f>
        <v>0</v>
      </c>
      <c r="U120" s="28">
        <f>+IF('02. Controlo'!$C59=0,0,CHOOSE('02. Controlo'!$C59,'04-Aux. Projectos'!U$11,'04-Aux. Projectos'!U$28,'04-Aux. Projectos'!U$45,'04-Aux. Projectos'!U$62))</f>
        <v>0</v>
      </c>
      <c r="V120" s="28">
        <f>+IF('02. Controlo'!$C59=0,0,CHOOSE('02. Controlo'!$C59,'04-Aux. Projectos'!V$11,'04-Aux. Projectos'!V$28,'04-Aux. Projectos'!V$45,'04-Aux. Projectos'!V$62))</f>
        <v>0</v>
      </c>
      <c r="W120" s="28">
        <f>+IF('02. Controlo'!$C59=0,0,CHOOSE('02. Controlo'!$C59,'04-Aux. Projectos'!W$11,'04-Aux. Projectos'!W$28,'04-Aux. Projectos'!W$45,'04-Aux. Projectos'!W$62))</f>
        <v>0</v>
      </c>
      <c r="X120" s="28">
        <f>+IF('02. Controlo'!$C59=0,0,CHOOSE('02. Controlo'!$C59,'04-Aux. Projectos'!X$11,'04-Aux. Projectos'!X$28,'04-Aux. Projectos'!X$45,'04-Aux. Projectos'!X$62))</f>
        <v>0</v>
      </c>
      <c r="Y120" s="28">
        <f>+IF('02. Controlo'!$C59=0,0,CHOOSE('02. Controlo'!$C59,'04-Aux. Projectos'!Y$11,'04-Aux. Projectos'!Y$28,'04-Aux. Projectos'!Y$45,'04-Aux. Projectos'!Y$62))</f>
        <v>0</v>
      </c>
      <c r="Z120" s="28">
        <f>+IF('02. Controlo'!$C59=0,0,CHOOSE('02. Controlo'!$C59,'04-Aux. Projectos'!Z$11,'04-Aux. Projectos'!Z$28,'04-Aux. Projectos'!Z$45,'04-Aux. Projectos'!Z$62))</f>
        <v>0</v>
      </c>
      <c r="AA120" s="28">
        <f>+IF('02. Controlo'!$C59=0,0,CHOOSE('02. Controlo'!$C59,'04-Aux. Projectos'!AA$11,'04-Aux. Projectos'!AA$28,'04-Aux. Projectos'!AA$45,'04-Aux. Projectos'!AA$62))</f>
        <v>0</v>
      </c>
      <c r="AB120" s="28">
        <f>+IF('02. Controlo'!$C59=0,0,CHOOSE('02. Controlo'!$C59,'04-Aux. Projectos'!AB$11,'04-Aux. Projectos'!AB$28,'04-Aux. Projectos'!AB$45,'04-Aux. Projectos'!AB$62))</f>
        <v>0</v>
      </c>
      <c r="AC120" s="28">
        <f>+IF('02. Controlo'!$C59=0,0,CHOOSE('02. Controlo'!$C59,'04-Aux. Projectos'!AC$11,'04-Aux. Projectos'!AC$28,'04-Aux. Projectos'!AC$45,'04-Aux. Projectos'!AC$62))</f>
        <v>0</v>
      </c>
      <c r="AD120" s="28">
        <f>+IF('02. Controlo'!$C59=0,0,CHOOSE('02. Controlo'!$C59,'04-Aux. Projectos'!AD$11,'04-Aux. Projectos'!AD$28,'04-Aux. Projectos'!AD$45,'04-Aux. Projectos'!AD$62))</f>
        <v>0</v>
      </c>
      <c r="AE120" s="28">
        <f>+IF('02. Controlo'!$C59=0,0,CHOOSE('02. Controlo'!$C59,'04-Aux. Projectos'!AE$11,'04-Aux. Projectos'!AE$28,'04-Aux. Projectos'!AE$45,'04-Aux. Projectos'!AE$62))</f>
        <v>0</v>
      </c>
      <c r="AF120" s="28">
        <f>+IF('02. Controlo'!$C59=0,0,CHOOSE('02. Controlo'!$C59,'04-Aux. Projectos'!AF$11,'04-Aux. Projectos'!AF$28,'04-Aux. Projectos'!AF$45,'04-Aux. Projectos'!AF$62))</f>
        <v>0</v>
      </c>
      <c r="AG120" s="28">
        <f>+IF('02. Controlo'!$C59=0,0,CHOOSE('02. Controlo'!$C59,'04-Aux. Projectos'!AG$11,'04-Aux. Projectos'!AG$28,'04-Aux. Projectos'!AG$45,'04-Aux. Projectos'!AG$62))</f>
        <v>0</v>
      </c>
    </row>
    <row r="121" spans="2:33" ht="15" customHeight="1" x14ac:dyDescent="0.25">
      <c r="B121" s="36">
        <f t="shared" si="24"/>
        <v>6</v>
      </c>
      <c r="D121" s="28">
        <f>+IF('02. Controlo'!$C60=0,0,CHOOSE('02. Controlo'!$C60,'04-Aux. Projectos'!D$11,'04-Aux. Projectos'!D$28,'04-Aux. Projectos'!D$45,'04-Aux. Projectos'!D$62))</f>
        <v>-0.3</v>
      </c>
      <c r="E121" s="28">
        <f>+IF('02. Controlo'!$C60=0,0,CHOOSE('02. Controlo'!$C60,'04-Aux. Projectos'!E$11,'04-Aux. Projectos'!E$28,'04-Aux. Projectos'!E$45,'04-Aux. Projectos'!E$62))</f>
        <v>-0.4</v>
      </c>
      <c r="F121" s="28">
        <f>+IF('02. Controlo'!$C60=0,0,CHOOSE('02. Controlo'!$C60,'04-Aux. Projectos'!F$11,'04-Aux. Projectos'!F$28,'04-Aux. Projectos'!F$45,'04-Aux. Projectos'!F$62))</f>
        <v>-0.3</v>
      </c>
      <c r="G121" s="28">
        <f>+IF('02. Controlo'!$C60=0,0,CHOOSE('02. Controlo'!$C60,'04-Aux. Projectos'!G$11,'04-Aux. Projectos'!G$28,'04-Aux. Projectos'!G$45,'04-Aux. Projectos'!G$62))</f>
        <v>0</v>
      </c>
      <c r="H121" s="28">
        <f>+IF('02. Controlo'!$C60=0,0,CHOOSE('02. Controlo'!$C60,'04-Aux. Projectos'!H$11,'04-Aux. Projectos'!H$28,'04-Aux. Projectos'!H$45,'04-Aux. Projectos'!H$62))</f>
        <v>0</v>
      </c>
      <c r="I121" s="28">
        <f>+IF('02. Controlo'!$C60=0,0,CHOOSE('02. Controlo'!$C60,'04-Aux. Projectos'!I$11,'04-Aux. Projectos'!I$28,'04-Aux. Projectos'!I$45,'04-Aux. Projectos'!I$62))</f>
        <v>0</v>
      </c>
      <c r="J121" s="28">
        <f>+IF('02. Controlo'!$C60=0,0,CHOOSE('02. Controlo'!$C60,'04-Aux. Projectos'!J$11,'04-Aux. Projectos'!J$28,'04-Aux. Projectos'!J$45,'04-Aux. Projectos'!J$62))</f>
        <v>0</v>
      </c>
      <c r="K121" s="28">
        <f>+IF('02. Controlo'!$C60=0,0,CHOOSE('02. Controlo'!$C60,'04-Aux. Projectos'!K$11,'04-Aux. Projectos'!K$28,'04-Aux. Projectos'!K$45,'04-Aux. Projectos'!K$62))</f>
        <v>0</v>
      </c>
      <c r="L121" s="28">
        <f>+IF('02. Controlo'!$C60=0,0,CHOOSE('02. Controlo'!$C60,'04-Aux. Projectos'!L$11,'04-Aux. Projectos'!L$28,'04-Aux. Projectos'!L$45,'04-Aux. Projectos'!L$62))</f>
        <v>0</v>
      </c>
      <c r="M121" s="28">
        <f>+IF('02. Controlo'!$C60=0,0,CHOOSE('02. Controlo'!$C60,'04-Aux. Projectos'!M$11,'04-Aux. Projectos'!M$28,'04-Aux. Projectos'!M$45,'04-Aux. Projectos'!M$62))</f>
        <v>0</v>
      </c>
      <c r="N121" s="28">
        <f>+IF('02. Controlo'!$C60=0,0,CHOOSE('02. Controlo'!$C60,'04-Aux. Projectos'!N$11,'04-Aux. Projectos'!N$28,'04-Aux. Projectos'!N$45,'04-Aux. Projectos'!N$62))</f>
        <v>0</v>
      </c>
      <c r="O121" s="28">
        <f>+IF('02. Controlo'!$C60=0,0,CHOOSE('02. Controlo'!$C60,'04-Aux. Projectos'!O$11,'04-Aux. Projectos'!O$28,'04-Aux. Projectos'!O$45,'04-Aux. Projectos'!O$62))</f>
        <v>0</v>
      </c>
      <c r="P121" s="28">
        <f>+IF('02. Controlo'!$C60=0,0,CHOOSE('02. Controlo'!$C60,'04-Aux. Projectos'!P$11,'04-Aux. Projectos'!P$28,'04-Aux. Projectos'!P$45,'04-Aux. Projectos'!P$62))</f>
        <v>0</v>
      </c>
      <c r="Q121" s="28">
        <f>+IF('02. Controlo'!$C60=0,0,CHOOSE('02. Controlo'!$C60,'04-Aux. Projectos'!Q$11,'04-Aux. Projectos'!Q$28,'04-Aux. Projectos'!Q$45,'04-Aux. Projectos'!Q$62))</f>
        <v>0</v>
      </c>
      <c r="R121" s="28">
        <f>+IF('02. Controlo'!$C60=0,0,CHOOSE('02. Controlo'!$C60,'04-Aux. Projectos'!R$11,'04-Aux. Projectos'!R$28,'04-Aux. Projectos'!R$45,'04-Aux. Projectos'!R$62))</f>
        <v>0</v>
      </c>
      <c r="S121" s="28">
        <f>+IF('02. Controlo'!$C60=0,0,CHOOSE('02. Controlo'!$C60,'04-Aux. Projectos'!S$11,'04-Aux. Projectos'!S$28,'04-Aux. Projectos'!S$45,'04-Aux. Projectos'!S$62))</f>
        <v>0</v>
      </c>
      <c r="T121" s="28">
        <f>+IF('02. Controlo'!$C60=0,0,CHOOSE('02. Controlo'!$C60,'04-Aux. Projectos'!T$11,'04-Aux. Projectos'!T$28,'04-Aux. Projectos'!T$45,'04-Aux. Projectos'!T$62))</f>
        <v>0</v>
      </c>
      <c r="U121" s="28">
        <f>+IF('02. Controlo'!$C60=0,0,CHOOSE('02. Controlo'!$C60,'04-Aux. Projectos'!U$11,'04-Aux. Projectos'!U$28,'04-Aux. Projectos'!U$45,'04-Aux. Projectos'!U$62))</f>
        <v>0</v>
      </c>
      <c r="V121" s="28">
        <f>+IF('02. Controlo'!$C60=0,0,CHOOSE('02. Controlo'!$C60,'04-Aux. Projectos'!V$11,'04-Aux. Projectos'!V$28,'04-Aux. Projectos'!V$45,'04-Aux. Projectos'!V$62))</f>
        <v>0</v>
      </c>
      <c r="W121" s="28">
        <f>+IF('02. Controlo'!$C60=0,0,CHOOSE('02. Controlo'!$C60,'04-Aux. Projectos'!W$11,'04-Aux. Projectos'!W$28,'04-Aux. Projectos'!W$45,'04-Aux. Projectos'!W$62))</f>
        <v>0</v>
      </c>
      <c r="X121" s="28">
        <f>+IF('02. Controlo'!$C60=0,0,CHOOSE('02. Controlo'!$C60,'04-Aux. Projectos'!X$11,'04-Aux. Projectos'!X$28,'04-Aux. Projectos'!X$45,'04-Aux. Projectos'!X$62))</f>
        <v>0</v>
      </c>
      <c r="Y121" s="28">
        <f>+IF('02. Controlo'!$C60=0,0,CHOOSE('02. Controlo'!$C60,'04-Aux. Projectos'!Y$11,'04-Aux. Projectos'!Y$28,'04-Aux. Projectos'!Y$45,'04-Aux. Projectos'!Y$62))</f>
        <v>0</v>
      </c>
      <c r="Z121" s="28">
        <f>+IF('02. Controlo'!$C60=0,0,CHOOSE('02. Controlo'!$C60,'04-Aux. Projectos'!Z$11,'04-Aux. Projectos'!Z$28,'04-Aux. Projectos'!Z$45,'04-Aux. Projectos'!Z$62))</f>
        <v>0</v>
      </c>
      <c r="AA121" s="28">
        <f>+IF('02. Controlo'!$C60=0,0,CHOOSE('02. Controlo'!$C60,'04-Aux. Projectos'!AA$11,'04-Aux. Projectos'!AA$28,'04-Aux. Projectos'!AA$45,'04-Aux. Projectos'!AA$62))</f>
        <v>0</v>
      </c>
      <c r="AB121" s="28">
        <f>+IF('02. Controlo'!$C60=0,0,CHOOSE('02. Controlo'!$C60,'04-Aux. Projectos'!AB$11,'04-Aux. Projectos'!AB$28,'04-Aux. Projectos'!AB$45,'04-Aux. Projectos'!AB$62))</f>
        <v>0</v>
      </c>
      <c r="AC121" s="28">
        <f>+IF('02. Controlo'!$C60=0,0,CHOOSE('02. Controlo'!$C60,'04-Aux. Projectos'!AC$11,'04-Aux. Projectos'!AC$28,'04-Aux. Projectos'!AC$45,'04-Aux. Projectos'!AC$62))</f>
        <v>0</v>
      </c>
      <c r="AD121" s="28">
        <f>+IF('02. Controlo'!$C60=0,0,CHOOSE('02. Controlo'!$C60,'04-Aux. Projectos'!AD$11,'04-Aux. Projectos'!AD$28,'04-Aux. Projectos'!AD$45,'04-Aux. Projectos'!AD$62))</f>
        <v>0</v>
      </c>
      <c r="AE121" s="28">
        <f>+IF('02. Controlo'!$C60=0,0,CHOOSE('02. Controlo'!$C60,'04-Aux. Projectos'!AE$11,'04-Aux. Projectos'!AE$28,'04-Aux. Projectos'!AE$45,'04-Aux. Projectos'!AE$62))</f>
        <v>0</v>
      </c>
      <c r="AF121" s="28">
        <f>+IF('02. Controlo'!$C60=0,0,CHOOSE('02. Controlo'!$C60,'04-Aux. Projectos'!AF$11,'04-Aux. Projectos'!AF$28,'04-Aux. Projectos'!AF$45,'04-Aux. Projectos'!AF$62))</f>
        <v>0</v>
      </c>
      <c r="AG121" s="28">
        <f>+IF('02. Controlo'!$C60=0,0,CHOOSE('02. Controlo'!$C60,'04-Aux. Projectos'!AG$11,'04-Aux. Projectos'!AG$28,'04-Aux. Projectos'!AG$45,'04-Aux. Projectos'!AG$62))</f>
        <v>0</v>
      </c>
    </row>
    <row r="122" spans="2:33" ht="15" customHeight="1" x14ac:dyDescent="0.25">
      <c r="B122" s="36">
        <f t="shared" si="24"/>
        <v>7</v>
      </c>
      <c r="D122" s="28">
        <f>+IF('02. Controlo'!$C61=0,0,CHOOSE('02. Controlo'!$C61,'04-Aux. Projectos'!D$11,'04-Aux. Projectos'!D$28,'04-Aux. Projectos'!D$45,'04-Aux. Projectos'!D$62))</f>
        <v>-0.3</v>
      </c>
      <c r="E122" s="28">
        <f>+IF('02. Controlo'!$C61=0,0,CHOOSE('02. Controlo'!$C61,'04-Aux. Projectos'!E$11,'04-Aux. Projectos'!E$28,'04-Aux. Projectos'!E$45,'04-Aux. Projectos'!E$62))</f>
        <v>-0.4</v>
      </c>
      <c r="F122" s="28">
        <f>+IF('02. Controlo'!$C61=0,0,CHOOSE('02. Controlo'!$C61,'04-Aux. Projectos'!F$11,'04-Aux. Projectos'!F$28,'04-Aux. Projectos'!F$45,'04-Aux. Projectos'!F$62))</f>
        <v>-0.3</v>
      </c>
      <c r="G122" s="28">
        <f>+IF('02. Controlo'!$C61=0,0,CHOOSE('02. Controlo'!$C61,'04-Aux. Projectos'!G$11,'04-Aux. Projectos'!G$28,'04-Aux. Projectos'!G$45,'04-Aux. Projectos'!G$62))</f>
        <v>0</v>
      </c>
      <c r="H122" s="28">
        <f>+IF('02. Controlo'!$C61=0,0,CHOOSE('02. Controlo'!$C61,'04-Aux. Projectos'!H$11,'04-Aux. Projectos'!H$28,'04-Aux. Projectos'!H$45,'04-Aux. Projectos'!H$62))</f>
        <v>0</v>
      </c>
      <c r="I122" s="28">
        <f>+IF('02. Controlo'!$C61=0,0,CHOOSE('02. Controlo'!$C61,'04-Aux. Projectos'!I$11,'04-Aux. Projectos'!I$28,'04-Aux. Projectos'!I$45,'04-Aux. Projectos'!I$62))</f>
        <v>0</v>
      </c>
      <c r="J122" s="28">
        <f>+IF('02. Controlo'!$C61=0,0,CHOOSE('02. Controlo'!$C61,'04-Aux. Projectos'!J$11,'04-Aux. Projectos'!J$28,'04-Aux. Projectos'!J$45,'04-Aux. Projectos'!J$62))</f>
        <v>0</v>
      </c>
      <c r="K122" s="28">
        <f>+IF('02. Controlo'!$C61=0,0,CHOOSE('02. Controlo'!$C61,'04-Aux. Projectos'!K$11,'04-Aux. Projectos'!K$28,'04-Aux. Projectos'!K$45,'04-Aux. Projectos'!K$62))</f>
        <v>0</v>
      </c>
      <c r="L122" s="28">
        <f>+IF('02. Controlo'!$C61=0,0,CHOOSE('02. Controlo'!$C61,'04-Aux. Projectos'!L$11,'04-Aux. Projectos'!L$28,'04-Aux. Projectos'!L$45,'04-Aux. Projectos'!L$62))</f>
        <v>0</v>
      </c>
      <c r="M122" s="28">
        <f>+IF('02. Controlo'!$C61=0,0,CHOOSE('02. Controlo'!$C61,'04-Aux. Projectos'!M$11,'04-Aux. Projectos'!M$28,'04-Aux. Projectos'!M$45,'04-Aux. Projectos'!M$62))</f>
        <v>0</v>
      </c>
      <c r="N122" s="28">
        <f>+IF('02. Controlo'!$C61=0,0,CHOOSE('02. Controlo'!$C61,'04-Aux. Projectos'!N$11,'04-Aux. Projectos'!N$28,'04-Aux. Projectos'!N$45,'04-Aux. Projectos'!N$62))</f>
        <v>0</v>
      </c>
      <c r="O122" s="28">
        <f>+IF('02. Controlo'!$C61=0,0,CHOOSE('02. Controlo'!$C61,'04-Aux. Projectos'!O$11,'04-Aux. Projectos'!O$28,'04-Aux. Projectos'!O$45,'04-Aux. Projectos'!O$62))</f>
        <v>0</v>
      </c>
      <c r="P122" s="28">
        <f>+IF('02. Controlo'!$C61=0,0,CHOOSE('02. Controlo'!$C61,'04-Aux. Projectos'!P$11,'04-Aux. Projectos'!P$28,'04-Aux. Projectos'!P$45,'04-Aux. Projectos'!P$62))</f>
        <v>0</v>
      </c>
      <c r="Q122" s="28">
        <f>+IF('02. Controlo'!$C61=0,0,CHOOSE('02. Controlo'!$C61,'04-Aux. Projectos'!Q$11,'04-Aux. Projectos'!Q$28,'04-Aux. Projectos'!Q$45,'04-Aux. Projectos'!Q$62))</f>
        <v>0</v>
      </c>
      <c r="R122" s="28">
        <f>+IF('02. Controlo'!$C61=0,0,CHOOSE('02. Controlo'!$C61,'04-Aux. Projectos'!R$11,'04-Aux. Projectos'!R$28,'04-Aux. Projectos'!R$45,'04-Aux. Projectos'!R$62))</f>
        <v>0</v>
      </c>
      <c r="S122" s="28">
        <f>+IF('02. Controlo'!$C61=0,0,CHOOSE('02. Controlo'!$C61,'04-Aux. Projectos'!S$11,'04-Aux. Projectos'!S$28,'04-Aux. Projectos'!S$45,'04-Aux. Projectos'!S$62))</f>
        <v>0</v>
      </c>
      <c r="T122" s="28">
        <f>+IF('02. Controlo'!$C61=0,0,CHOOSE('02. Controlo'!$C61,'04-Aux. Projectos'!T$11,'04-Aux. Projectos'!T$28,'04-Aux. Projectos'!T$45,'04-Aux. Projectos'!T$62))</f>
        <v>0</v>
      </c>
      <c r="U122" s="28">
        <f>+IF('02. Controlo'!$C61=0,0,CHOOSE('02. Controlo'!$C61,'04-Aux. Projectos'!U$11,'04-Aux. Projectos'!U$28,'04-Aux. Projectos'!U$45,'04-Aux. Projectos'!U$62))</f>
        <v>0</v>
      </c>
      <c r="V122" s="28">
        <f>+IF('02. Controlo'!$C61=0,0,CHOOSE('02. Controlo'!$C61,'04-Aux. Projectos'!V$11,'04-Aux. Projectos'!V$28,'04-Aux. Projectos'!V$45,'04-Aux. Projectos'!V$62))</f>
        <v>0</v>
      </c>
      <c r="W122" s="28">
        <f>+IF('02. Controlo'!$C61=0,0,CHOOSE('02. Controlo'!$C61,'04-Aux. Projectos'!W$11,'04-Aux. Projectos'!W$28,'04-Aux. Projectos'!W$45,'04-Aux. Projectos'!W$62))</f>
        <v>0</v>
      </c>
      <c r="X122" s="28">
        <f>+IF('02. Controlo'!$C61=0,0,CHOOSE('02. Controlo'!$C61,'04-Aux. Projectos'!X$11,'04-Aux. Projectos'!X$28,'04-Aux. Projectos'!X$45,'04-Aux. Projectos'!X$62))</f>
        <v>0</v>
      </c>
      <c r="Y122" s="28">
        <f>+IF('02. Controlo'!$C61=0,0,CHOOSE('02. Controlo'!$C61,'04-Aux. Projectos'!Y$11,'04-Aux. Projectos'!Y$28,'04-Aux. Projectos'!Y$45,'04-Aux. Projectos'!Y$62))</f>
        <v>0</v>
      </c>
      <c r="Z122" s="28">
        <f>+IF('02. Controlo'!$C61=0,0,CHOOSE('02. Controlo'!$C61,'04-Aux. Projectos'!Z$11,'04-Aux. Projectos'!Z$28,'04-Aux. Projectos'!Z$45,'04-Aux. Projectos'!Z$62))</f>
        <v>0</v>
      </c>
      <c r="AA122" s="28">
        <f>+IF('02. Controlo'!$C61=0,0,CHOOSE('02. Controlo'!$C61,'04-Aux. Projectos'!AA$11,'04-Aux. Projectos'!AA$28,'04-Aux. Projectos'!AA$45,'04-Aux. Projectos'!AA$62))</f>
        <v>0</v>
      </c>
      <c r="AB122" s="28">
        <f>+IF('02. Controlo'!$C61=0,0,CHOOSE('02. Controlo'!$C61,'04-Aux. Projectos'!AB$11,'04-Aux. Projectos'!AB$28,'04-Aux. Projectos'!AB$45,'04-Aux. Projectos'!AB$62))</f>
        <v>0</v>
      </c>
      <c r="AC122" s="28">
        <f>+IF('02. Controlo'!$C61=0,0,CHOOSE('02. Controlo'!$C61,'04-Aux. Projectos'!AC$11,'04-Aux. Projectos'!AC$28,'04-Aux. Projectos'!AC$45,'04-Aux. Projectos'!AC$62))</f>
        <v>0</v>
      </c>
      <c r="AD122" s="28">
        <f>+IF('02. Controlo'!$C61=0,0,CHOOSE('02. Controlo'!$C61,'04-Aux. Projectos'!AD$11,'04-Aux. Projectos'!AD$28,'04-Aux. Projectos'!AD$45,'04-Aux. Projectos'!AD$62))</f>
        <v>0</v>
      </c>
      <c r="AE122" s="28">
        <f>+IF('02. Controlo'!$C61=0,0,CHOOSE('02. Controlo'!$C61,'04-Aux. Projectos'!AE$11,'04-Aux. Projectos'!AE$28,'04-Aux. Projectos'!AE$45,'04-Aux. Projectos'!AE$62))</f>
        <v>0</v>
      </c>
      <c r="AF122" s="28">
        <f>+IF('02. Controlo'!$C61=0,0,CHOOSE('02. Controlo'!$C61,'04-Aux. Projectos'!AF$11,'04-Aux. Projectos'!AF$28,'04-Aux. Projectos'!AF$45,'04-Aux. Projectos'!AF$62))</f>
        <v>0</v>
      </c>
      <c r="AG122" s="28">
        <f>+IF('02. Controlo'!$C61=0,0,CHOOSE('02. Controlo'!$C61,'04-Aux. Projectos'!AG$11,'04-Aux. Projectos'!AG$28,'04-Aux. Projectos'!AG$45,'04-Aux. Projectos'!AG$62))</f>
        <v>0</v>
      </c>
    </row>
    <row r="123" spans="2:33" ht="15" customHeight="1" x14ac:dyDescent="0.25">
      <c r="B123" s="36">
        <f t="shared" si="24"/>
        <v>8</v>
      </c>
      <c r="D123" s="28">
        <f>+IF('02. Controlo'!$C62=0,0,CHOOSE('02. Controlo'!$C62,'04-Aux. Projectos'!D$11,'04-Aux. Projectos'!D$28,'04-Aux. Projectos'!D$45,'04-Aux. Projectos'!D$62))</f>
        <v>-0.3</v>
      </c>
      <c r="E123" s="28">
        <f>+IF('02. Controlo'!$C62=0,0,CHOOSE('02. Controlo'!$C62,'04-Aux. Projectos'!E$11,'04-Aux. Projectos'!E$28,'04-Aux. Projectos'!E$45,'04-Aux. Projectos'!E$62))</f>
        <v>-0.4</v>
      </c>
      <c r="F123" s="28">
        <f>+IF('02. Controlo'!$C62=0,0,CHOOSE('02. Controlo'!$C62,'04-Aux. Projectos'!F$11,'04-Aux. Projectos'!F$28,'04-Aux. Projectos'!F$45,'04-Aux. Projectos'!F$62))</f>
        <v>-0.3</v>
      </c>
      <c r="G123" s="28">
        <f>+IF('02. Controlo'!$C62=0,0,CHOOSE('02. Controlo'!$C62,'04-Aux. Projectos'!G$11,'04-Aux. Projectos'!G$28,'04-Aux. Projectos'!G$45,'04-Aux. Projectos'!G$62))</f>
        <v>0</v>
      </c>
      <c r="H123" s="28">
        <f>+IF('02. Controlo'!$C62=0,0,CHOOSE('02. Controlo'!$C62,'04-Aux. Projectos'!H$11,'04-Aux. Projectos'!H$28,'04-Aux. Projectos'!H$45,'04-Aux. Projectos'!H$62))</f>
        <v>0</v>
      </c>
      <c r="I123" s="28">
        <f>+IF('02. Controlo'!$C62=0,0,CHOOSE('02. Controlo'!$C62,'04-Aux. Projectos'!I$11,'04-Aux. Projectos'!I$28,'04-Aux. Projectos'!I$45,'04-Aux. Projectos'!I$62))</f>
        <v>0</v>
      </c>
      <c r="J123" s="28">
        <f>+IF('02. Controlo'!$C62=0,0,CHOOSE('02. Controlo'!$C62,'04-Aux. Projectos'!J$11,'04-Aux. Projectos'!J$28,'04-Aux. Projectos'!J$45,'04-Aux. Projectos'!J$62))</f>
        <v>0</v>
      </c>
      <c r="K123" s="28">
        <f>+IF('02. Controlo'!$C62=0,0,CHOOSE('02. Controlo'!$C62,'04-Aux. Projectos'!K$11,'04-Aux. Projectos'!K$28,'04-Aux. Projectos'!K$45,'04-Aux. Projectos'!K$62))</f>
        <v>0</v>
      </c>
      <c r="L123" s="28">
        <f>+IF('02. Controlo'!$C62=0,0,CHOOSE('02. Controlo'!$C62,'04-Aux. Projectos'!L$11,'04-Aux. Projectos'!L$28,'04-Aux. Projectos'!L$45,'04-Aux. Projectos'!L$62))</f>
        <v>0</v>
      </c>
      <c r="M123" s="28">
        <f>+IF('02. Controlo'!$C62=0,0,CHOOSE('02. Controlo'!$C62,'04-Aux. Projectos'!M$11,'04-Aux. Projectos'!M$28,'04-Aux. Projectos'!M$45,'04-Aux. Projectos'!M$62))</f>
        <v>0</v>
      </c>
      <c r="N123" s="28">
        <f>+IF('02. Controlo'!$C62=0,0,CHOOSE('02. Controlo'!$C62,'04-Aux. Projectos'!N$11,'04-Aux. Projectos'!N$28,'04-Aux. Projectos'!N$45,'04-Aux. Projectos'!N$62))</f>
        <v>0</v>
      </c>
      <c r="O123" s="28">
        <f>+IF('02. Controlo'!$C62=0,0,CHOOSE('02. Controlo'!$C62,'04-Aux. Projectos'!O$11,'04-Aux. Projectos'!O$28,'04-Aux. Projectos'!O$45,'04-Aux. Projectos'!O$62))</f>
        <v>0</v>
      </c>
      <c r="P123" s="28">
        <f>+IF('02. Controlo'!$C62=0,0,CHOOSE('02. Controlo'!$C62,'04-Aux. Projectos'!P$11,'04-Aux. Projectos'!P$28,'04-Aux. Projectos'!P$45,'04-Aux. Projectos'!P$62))</f>
        <v>0</v>
      </c>
      <c r="Q123" s="28">
        <f>+IF('02. Controlo'!$C62=0,0,CHOOSE('02. Controlo'!$C62,'04-Aux. Projectos'!Q$11,'04-Aux. Projectos'!Q$28,'04-Aux. Projectos'!Q$45,'04-Aux. Projectos'!Q$62))</f>
        <v>0</v>
      </c>
      <c r="R123" s="28">
        <f>+IF('02. Controlo'!$C62=0,0,CHOOSE('02. Controlo'!$C62,'04-Aux. Projectos'!R$11,'04-Aux. Projectos'!R$28,'04-Aux. Projectos'!R$45,'04-Aux. Projectos'!R$62))</f>
        <v>0</v>
      </c>
      <c r="S123" s="28">
        <f>+IF('02. Controlo'!$C62=0,0,CHOOSE('02. Controlo'!$C62,'04-Aux. Projectos'!S$11,'04-Aux. Projectos'!S$28,'04-Aux. Projectos'!S$45,'04-Aux. Projectos'!S$62))</f>
        <v>0</v>
      </c>
      <c r="T123" s="28">
        <f>+IF('02. Controlo'!$C62=0,0,CHOOSE('02. Controlo'!$C62,'04-Aux. Projectos'!T$11,'04-Aux. Projectos'!T$28,'04-Aux. Projectos'!T$45,'04-Aux. Projectos'!T$62))</f>
        <v>0</v>
      </c>
      <c r="U123" s="28">
        <f>+IF('02. Controlo'!$C62=0,0,CHOOSE('02. Controlo'!$C62,'04-Aux. Projectos'!U$11,'04-Aux. Projectos'!U$28,'04-Aux. Projectos'!U$45,'04-Aux. Projectos'!U$62))</f>
        <v>0</v>
      </c>
      <c r="V123" s="28">
        <f>+IF('02. Controlo'!$C62=0,0,CHOOSE('02. Controlo'!$C62,'04-Aux. Projectos'!V$11,'04-Aux. Projectos'!V$28,'04-Aux. Projectos'!V$45,'04-Aux. Projectos'!V$62))</f>
        <v>0</v>
      </c>
      <c r="W123" s="28">
        <f>+IF('02. Controlo'!$C62=0,0,CHOOSE('02. Controlo'!$C62,'04-Aux. Projectos'!W$11,'04-Aux. Projectos'!W$28,'04-Aux. Projectos'!W$45,'04-Aux. Projectos'!W$62))</f>
        <v>0</v>
      </c>
      <c r="X123" s="28">
        <f>+IF('02. Controlo'!$C62=0,0,CHOOSE('02. Controlo'!$C62,'04-Aux. Projectos'!X$11,'04-Aux. Projectos'!X$28,'04-Aux. Projectos'!X$45,'04-Aux. Projectos'!X$62))</f>
        <v>0</v>
      </c>
      <c r="Y123" s="28">
        <f>+IF('02. Controlo'!$C62=0,0,CHOOSE('02. Controlo'!$C62,'04-Aux. Projectos'!Y$11,'04-Aux. Projectos'!Y$28,'04-Aux. Projectos'!Y$45,'04-Aux. Projectos'!Y$62))</f>
        <v>0</v>
      </c>
      <c r="Z123" s="28">
        <f>+IF('02. Controlo'!$C62=0,0,CHOOSE('02. Controlo'!$C62,'04-Aux. Projectos'!Z$11,'04-Aux. Projectos'!Z$28,'04-Aux. Projectos'!Z$45,'04-Aux. Projectos'!Z$62))</f>
        <v>0</v>
      </c>
      <c r="AA123" s="28">
        <f>+IF('02. Controlo'!$C62=0,0,CHOOSE('02. Controlo'!$C62,'04-Aux. Projectos'!AA$11,'04-Aux. Projectos'!AA$28,'04-Aux. Projectos'!AA$45,'04-Aux. Projectos'!AA$62))</f>
        <v>0</v>
      </c>
      <c r="AB123" s="28">
        <f>+IF('02. Controlo'!$C62=0,0,CHOOSE('02. Controlo'!$C62,'04-Aux. Projectos'!AB$11,'04-Aux. Projectos'!AB$28,'04-Aux. Projectos'!AB$45,'04-Aux. Projectos'!AB$62))</f>
        <v>0</v>
      </c>
      <c r="AC123" s="28">
        <f>+IF('02. Controlo'!$C62=0,0,CHOOSE('02. Controlo'!$C62,'04-Aux. Projectos'!AC$11,'04-Aux. Projectos'!AC$28,'04-Aux. Projectos'!AC$45,'04-Aux. Projectos'!AC$62))</f>
        <v>0</v>
      </c>
      <c r="AD123" s="28">
        <f>+IF('02. Controlo'!$C62=0,0,CHOOSE('02. Controlo'!$C62,'04-Aux. Projectos'!AD$11,'04-Aux. Projectos'!AD$28,'04-Aux. Projectos'!AD$45,'04-Aux. Projectos'!AD$62))</f>
        <v>0</v>
      </c>
      <c r="AE123" s="28">
        <f>+IF('02. Controlo'!$C62=0,0,CHOOSE('02. Controlo'!$C62,'04-Aux. Projectos'!AE$11,'04-Aux. Projectos'!AE$28,'04-Aux. Projectos'!AE$45,'04-Aux. Projectos'!AE$62))</f>
        <v>0</v>
      </c>
      <c r="AF123" s="28">
        <f>+IF('02. Controlo'!$C62=0,0,CHOOSE('02. Controlo'!$C62,'04-Aux. Projectos'!AF$11,'04-Aux. Projectos'!AF$28,'04-Aux. Projectos'!AF$45,'04-Aux. Projectos'!AF$62))</f>
        <v>0</v>
      </c>
      <c r="AG123" s="28">
        <f>+IF('02. Controlo'!$C62=0,0,CHOOSE('02. Controlo'!$C62,'04-Aux. Projectos'!AG$11,'04-Aux. Projectos'!AG$28,'04-Aux. Projectos'!AG$45,'04-Aux. Projectos'!AG$62))</f>
        <v>0</v>
      </c>
    </row>
    <row r="124" spans="2:33" ht="15" customHeight="1" x14ac:dyDescent="0.25">
      <c r="B124" s="36">
        <f t="shared" si="24"/>
        <v>9</v>
      </c>
      <c r="D124" s="28">
        <f>+IF('02. Controlo'!$C63=0,0,CHOOSE('02. Controlo'!$C63,'04-Aux. Projectos'!D$11,'04-Aux. Projectos'!D$28,'04-Aux. Projectos'!D$45,'04-Aux. Projectos'!D$62))</f>
        <v>-0.3</v>
      </c>
      <c r="E124" s="28">
        <f>+IF('02. Controlo'!$C63=0,0,CHOOSE('02. Controlo'!$C63,'04-Aux. Projectos'!E$11,'04-Aux. Projectos'!E$28,'04-Aux. Projectos'!E$45,'04-Aux. Projectos'!E$62))</f>
        <v>-0.4</v>
      </c>
      <c r="F124" s="28">
        <f>+IF('02. Controlo'!$C63=0,0,CHOOSE('02. Controlo'!$C63,'04-Aux. Projectos'!F$11,'04-Aux. Projectos'!F$28,'04-Aux. Projectos'!F$45,'04-Aux. Projectos'!F$62))</f>
        <v>-0.3</v>
      </c>
      <c r="G124" s="28">
        <f>+IF('02. Controlo'!$C63=0,0,CHOOSE('02. Controlo'!$C63,'04-Aux. Projectos'!G$11,'04-Aux. Projectos'!G$28,'04-Aux. Projectos'!G$45,'04-Aux. Projectos'!G$62))</f>
        <v>0</v>
      </c>
      <c r="H124" s="28">
        <f>+IF('02. Controlo'!$C63=0,0,CHOOSE('02. Controlo'!$C63,'04-Aux. Projectos'!H$11,'04-Aux. Projectos'!H$28,'04-Aux. Projectos'!H$45,'04-Aux. Projectos'!H$62))</f>
        <v>0</v>
      </c>
      <c r="I124" s="28">
        <f>+IF('02. Controlo'!$C63=0,0,CHOOSE('02. Controlo'!$C63,'04-Aux. Projectos'!I$11,'04-Aux. Projectos'!I$28,'04-Aux. Projectos'!I$45,'04-Aux. Projectos'!I$62))</f>
        <v>0</v>
      </c>
      <c r="J124" s="28">
        <f>+IF('02. Controlo'!$C63=0,0,CHOOSE('02. Controlo'!$C63,'04-Aux. Projectos'!J$11,'04-Aux. Projectos'!J$28,'04-Aux. Projectos'!J$45,'04-Aux. Projectos'!J$62))</f>
        <v>0</v>
      </c>
      <c r="K124" s="28">
        <f>+IF('02. Controlo'!$C63=0,0,CHOOSE('02. Controlo'!$C63,'04-Aux. Projectos'!K$11,'04-Aux. Projectos'!K$28,'04-Aux. Projectos'!K$45,'04-Aux. Projectos'!K$62))</f>
        <v>0</v>
      </c>
      <c r="L124" s="28">
        <f>+IF('02. Controlo'!$C63=0,0,CHOOSE('02. Controlo'!$C63,'04-Aux. Projectos'!L$11,'04-Aux. Projectos'!L$28,'04-Aux. Projectos'!L$45,'04-Aux. Projectos'!L$62))</f>
        <v>0</v>
      </c>
      <c r="M124" s="28">
        <f>+IF('02. Controlo'!$C63=0,0,CHOOSE('02. Controlo'!$C63,'04-Aux. Projectos'!M$11,'04-Aux. Projectos'!M$28,'04-Aux. Projectos'!M$45,'04-Aux. Projectos'!M$62))</f>
        <v>0</v>
      </c>
      <c r="N124" s="28">
        <f>+IF('02. Controlo'!$C63=0,0,CHOOSE('02. Controlo'!$C63,'04-Aux. Projectos'!N$11,'04-Aux. Projectos'!N$28,'04-Aux. Projectos'!N$45,'04-Aux. Projectos'!N$62))</f>
        <v>0</v>
      </c>
      <c r="O124" s="28">
        <f>+IF('02. Controlo'!$C63=0,0,CHOOSE('02. Controlo'!$C63,'04-Aux. Projectos'!O$11,'04-Aux. Projectos'!O$28,'04-Aux. Projectos'!O$45,'04-Aux. Projectos'!O$62))</f>
        <v>0</v>
      </c>
      <c r="P124" s="28">
        <f>+IF('02. Controlo'!$C63=0,0,CHOOSE('02. Controlo'!$C63,'04-Aux. Projectos'!P$11,'04-Aux. Projectos'!P$28,'04-Aux. Projectos'!P$45,'04-Aux. Projectos'!P$62))</f>
        <v>0</v>
      </c>
      <c r="Q124" s="28">
        <f>+IF('02. Controlo'!$C63=0,0,CHOOSE('02. Controlo'!$C63,'04-Aux. Projectos'!Q$11,'04-Aux. Projectos'!Q$28,'04-Aux. Projectos'!Q$45,'04-Aux. Projectos'!Q$62))</f>
        <v>0</v>
      </c>
      <c r="R124" s="28">
        <f>+IF('02. Controlo'!$C63=0,0,CHOOSE('02. Controlo'!$C63,'04-Aux. Projectos'!R$11,'04-Aux. Projectos'!R$28,'04-Aux. Projectos'!R$45,'04-Aux. Projectos'!R$62))</f>
        <v>0</v>
      </c>
      <c r="S124" s="28">
        <f>+IF('02. Controlo'!$C63=0,0,CHOOSE('02. Controlo'!$C63,'04-Aux. Projectos'!S$11,'04-Aux. Projectos'!S$28,'04-Aux. Projectos'!S$45,'04-Aux. Projectos'!S$62))</f>
        <v>0</v>
      </c>
      <c r="T124" s="28">
        <f>+IF('02. Controlo'!$C63=0,0,CHOOSE('02. Controlo'!$C63,'04-Aux. Projectos'!T$11,'04-Aux. Projectos'!T$28,'04-Aux. Projectos'!T$45,'04-Aux. Projectos'!T$62))</f>
        <v>0</v>
      </c>
      <c r="U124" s="28">
        <f>+IF('02. Controlo'!$C63=0,0,CHOOSE('02. Controlo'!$C63,'04-Aux. Projectos'!U$11,'04-Aux. Projectos'!U$28,'04-Aux. Projectos'!U$45,'04-Aux. Projectos'!U$62))</f>
        <v>0</v>
      </c>
      <c r="V124" s="28">
        <f>+IF('02. Controlo'!$C63=0,0,CHOOSE('02. Controlo'!$C63,'04-Aux. Projectos'!V$11,'04-Aux. Projectos'!V$28,'04-Aux. Projectos'!V$45,'04-Aux. Projectos'!V$62))</f>
        <v>0</v>
      </c>
      <c r="W124" s="28">
        <f>+IF('02. Controlo'!$C63=0,0,CHOOSE('02. Controlo'!$C63,'04-Aux. Projectos'!W$11,'04-Aux. Projectos'!W$28,'04-Aux. Projectos'!W$45,'04-Aux. Projectos'!W$62))</f>
        <v>0</v>
      </c>
      <c r="X124" s="28">
        <f>+IF('02. Controlo'!$C63=0,0,CHOOSE('02. Controlo'!$C63,'04-Aux. Projectos'!X$11,'04-Aux. Projectos'!X$28,'04-Aux. Projectos'!X$45,'04-Aux. Projectos'!X$62))</f>
        <v>0</v>
      </c>
      <c r="Y124" s="28">
        <f>+IF('02. Controlo'!$C63=0,0,CHOOSE('02. Controlo'!$C63,'04-Aux. Projectos'!Y$11,'04-Aux. Projectos'!Y$28,'04-Aux. Projectos'!Y$45,'04-Aux. Projectos'!Y$62))</f>
        <v>0</v>
      </c>
      <c r="Z124" s="28">
        <f>+IF('02. Controlo'!$C63=0,0,CHOOSE('02. Controlo'!$C63,'04-Aux. Projectos'!Z$11,'04-Aux. Projectos'!Z$28,'04-Aux. Projectos'!Z$45,'04-Aux. Projectos'!Z$62))</f>
        <v>0</v>
      </c>
      <c r="AA124" s="28">
        <f>+IF('02. Controlo'!$C63=0,0,CHOOSE('02. Controlo'!$C63,'04-Aux. Projectos'!AA$11,'04-Aux. Projectos'!AA$28,'04-Aux. Projectos'!AA$45,'04-Aux. Projectos'!AA$62))</f>
        <v>0</v>
      </c>
      <c r="AB124" s="28">
        <f>+IF('02. Controlo'!$C63=0,0,CHOOSE('02. Controlo'!$C63,'04-Aux. Projectos'!AB$11,'04-Aux. Projectos'!AB$28,'04-Aux. Projectos'!AB$45,'04-Aux. Projectos'!AB$62))</f>
        <v>0</v>
      </c>
      <c r="AC124" s="28">
        <f>+IF('02. Controlo'!$C63=0,0,CHOOSE('02. Controlo'!$C63,'04-Aux. Projectos'!AC$11,'04-Aux. Projectos'!AC$28,'04-Aux. Projectos'!AC$45,'04-Aux. Projectos'!AC$62))</f>
        <v>0</v>
      </c>
      <c r="AD124" s="28">
        <f>+IF('02. Controlo'!$C63=0,0,CHOOSE('02. Controlo'!$C63,'04-Aux. Projectos'!AD$11,'04-Aux. Projectos'!AD$28,'04-Aux. Projectos'!AD$45,'04-Aux. Projectos'!AD$62))</f>
        <v>0</v>
      </c>
      <c r="AE124" s="28">
        <f>+IF('02. Controlo'!$C63=0,0,CHOOSE('02. Controlo'!$C63,'04-Aux. Projectos'!AE$11,'04-Aux. Projectos'!AE$28,'04-Aux. Projectos'!AE$45,'04-Aux. Projectos'!AE$62))</f>
        <v>0</v>
      </c>
      <c r="AF124" s="28">
        <f>+IF('02. Controlo'!$C63=0,0,CHOOSE('02. Controlo'!$C63,'04-Aux. Projectos'!AF$11,'04-Aux. Projectos'!AF$28,'04-Aux. Projectos'!AF$45,'04-Aux. Projectos'!AF$62))</f>
        <v>0</v>
      </c>
      <c r="AG124" s="28">
        <f>+IF('02. Controlo'!$C63=0,0,CHOOSE('02. Controlo'!$C63,'04-Aux. Projectos'!AG$11,'04-Aux. Projectos'!AG$28,'04-Aux. Projectos'!AG$45,'04-Aux. Projectos'!AG$62))</f>
        <v>0</v>
      </c>
    </row>
    <row r="125" spans="2:33" ht="15" customHeight="1" x14ac:dyDescent="0.25">
      <c r="B125" s="36">
        <f t="shared" si="24"/>
        <v>10</v>
      </c>
      <c r="D125" s="28">
        <f>+IF('02. Controlo'!$C64=0,0,CHOOSE('02. Controlo'!$C64,'04-Aux. Projectos'!D$11,'04-Aux. Projectos'!D$28,'04-Aux. Projectos'!D$45,'04-Aux. Projectos'!D$62))</f>
        <v>-0.3</v>
      </c>
      <c r="E125" s="28">
        <f>+IF('02. Controlo'!$C64=0,0,CHOOSE('02. Controlo'!$C64,'04-Aux. Projectos'!E$11,'04-Aux. Projectos'!E$28,'04-Aux. Projectos'!E$45,'04-Aux. Projectos'!E$62))</f>
        <v>-0.4</v>
      </c>
      <c r="F125" s="28">
        <f>+IF('02. Controlo'!$C64=0,0,CHOOSE('02. Controlo'!$C64,'04-Aux. Projectos'!F$11,'04-Aux. Projectos'!F$28,'04-Aux. Projectos'!F$45,'04-Aux. Projectos'!F$62))</f>
        <v>-0.3</v>
      </c>
      <c r="G125" s="28">
        <f>+IF('02. Controlo'!$C64=0,0,CHOOSE('02. Controlo'!$C64,'04-Aux. Projectos'!G$11,'04-Aux. Projectos'!G$28,'04-Aux. Projectos'!G$45,'04-Aux. Projectos'!G$62))</f>
        <v>0</v>
      </c>
      <c r="H125" s="28">
        <f>+IF('02. Controlo'!$C64=0,0,CHOOSE('02. Controlo'!$C64,'04-Aux. Projectos'!H$11,'04-Aux. Projectos'!H$28,'04-Aux. Projectos'!H$45,'04-Aux. Projectos'!H$62))</f>
        <v>0</v>
      </c>
      <c r="I125" s="28">
        <f>+IF('02. Controlo'!$C64=0,0,CHOOSE('02. Controlo'!$C64,'04-Aux. Projectos'!I$11,'04-Aux. Projectos'!I$28,'04-Aux. Projectos'!I$45,'04-Aux. Projectos'!I$62))</f>
        <v>0</v>
      </c>
      <c r="J125" s="28">
        <f>+IF('02. Controlo'!$C64=0,0,CHOOSE('02. Controlo'!$C64,'04-Aux. Projectos'!J$11,'04-Aux. Projectos'!J$28,'04-Aux. Projectos'!J$45,'04-Aux. Projectos'!J$62))</f>
        <v>0</v>
      </c>
      <c r="K125" s="28">
        <f>+IF('02. Controlo'!$C64=0,0,CHOOSE('02. Controlo'!$C64,'04-Aux. Projectos'!K$11,'04-Aux. Projectos'!K$28,'04-Aux. Projectos'!K$45,'04-Aux. Projectos'!K$62))</f>
        <v>0</v>
      </c>
      <c r="L125" s="28">
        <f>+IF('02. Controlo'!$C64=0,0,CHOOSE('02. Controlo'!$C64,'04-Aux. Projectos'!L$11,'04-Aux. Projectos'!L$28,'04-Aux. Projectos'!L$45,'04-Aux. Projectos'!L$62))</f>
        <v>0</v>
      </c>
      <c r="M125" s="28">
        <f>+IF('02. Controlo'!$C64=0,0,CHOOSE('02. Controlo'!$C64,'04-Aux. Projectos'!M$11,'04-Aux. Projectos'!M$28,'04-Aux. Projectos'!M$45,'04-Aux. Projectos'!M$62))</f>
        <v>0</v>
      </c>
      <c r="N125" s="28">
        <f>+IF('02. Controlo'!$C64=0,0,CHOOSE('02. Controlo'!$C64,'04-Aux. Projectos'!N$11,'04-Aux. Projectos'!N$28,'04-Aux. Projectos'!N$45,'04-Aux. Projectos'!N$62))</f>
        <v>0</v>
      </c>
      <c r="O125" s="28">
        <f>+IF('02. Controlo'!$C64=0,0,CHOOSE('02. Controlo'!$C64,'04-Aux. Projectos'!O$11,'04-Aux. Projectos'!O$28,'04-Aux. Projectos'!O$45,'04-Aux. Projectos'!O$62))</f>
        <v>0</v>
      </c>
      <c r="P125" s="28">
        <f>+IF('02. Controlo'!$C64=0,0,CHOOSE('02. Controlo'!$C64,'04-Aux. Projectos'!P$11,'04-Aux. Projectos'!P$28,'04-Aux. Projectos'!P$45,'04-Aux. Projectos'!P$62))</f>
        <v>0</v>
      </c>
      <c r="Q125" s="28">
        <f>+IF('02. Controlo'!$C64=0,0,CHOOSE('02. Controlo'!$C64,'04-Aux. Projectos'!Q$11,'04-Aux. Projectos'!Q$28,'04-Aux. Projectos'!Q$45,'04-Aux. Projectos'!Q$62))</f>
        <v>0</v>
      </c>
      <c r="R125" s="28">
        <f>+IF('02. Controlo'!$C64=0,0,CHOOSE('02. Controlo'!$C64,'04-Aux. Projectos'!R$11,'04-Aux. Projectos'!R$28,'04-Aux. Projectos'!R$45,'04-Aux. Projectos'!R$62))</f>
        <v>0</v>
      </c>
      <c r="S125" s="28">
        <f>+IF('02. Controlo'!$C64=0,0,CHOOSE('02. Controlo'!$C64,'04-Aux. Projectos'!S$11,'04-Aux. Projectos'!S$28,'04-Aux. Projectos'!S$45,'04-Aux. Projectos'!S$62))</f>
        <v>0</v>
      </c>
      <c r="T125" s="28">
        <f>+IF('02. Controlo'!$C64=0,0,CHOOSE('02. Controlo'!$C64,'04-Aux. Projectos'!T$11,'04-Aux. Projectos'!T$28,'04-Aux. Projectos'!T$45,'04-Aux. Projectos'!T$62))</f>
        <v>0</v>
      </c>
      <c r="U125" s="28">
        <f>+IF('02. Controlo'!$C64=0,0,CHOOSE('02. Controlo'!$C64,'04-Aux. Projectos'!U$11,'04-Aux. Projectos'!U$28,'04-Aux. Projectos'!U$45,'04-Aux. Projectos'!U$62))</f>
        <v>0</v>
      </c>
      <c r="V125" s="28">
        <f>+IF('02. Controlo'!$C64=0,0,CHOOSE('02. Controlo'!$C64,'04-Aux. Projectos'!V$11,'04-Aux. Projectos'!V$28,'04-Aux. Projectos'!V$45,'04-Aux. Projectos'!V$62))</f>
        <v>0</v>
      </c>
      <c r="W125" s="28">
        <f>+IF('02. Controlo'!$C64=0,0,CHOOSE('02. Controlo'!$C64,'04-Aux. Projectos'!W$11,'04-Aux. Projectos'!W$28,'04-Aux. Projectos'!W$45,'04-Aux. Projectos'!W$62))</f>
        <v>0</v>
      </c>
      <c r="X125" s="28">
        <f>+IF('02. Controlo'!$C64=0,0,CHOOSE('02. Controlo'!$C64,'04-Aux. Projectos'!X$11,'04-Aux. Projectos'!X$28,'04-Aux. Projectos'!X$45,'04-Aux. Projectos'!X$62))</f>
        <v>0</v>
      </c>
      <c r="Y125" s="28">
        <f>+IF('02. Controlo'!$C64=0,0,CHOOSE('02. Controlo'!$C64,'04-Aux. Projectos'!Y$11,'04-Aux. Projectos'!Y$28,'04-Aux. Projectos'!Y$45,'04-Aux. Projectos'!Y$62))</f>
        <v>0</v>
      </c>
      <c r="Z125" s="28">
        <f>+IF('02. Controlo'!$C64=0,0,CHOOSE('02. Controlo'!$C64,'04-Aux. Projectos'!Z$11,'04-Aux. Projectos'!Z$28,'04-Aux. Projectos'!Z$45,'04-Aux. Projectos'!Z$62))</f>
        <v>0</v>
      </c>
      <c r="AA125" s="28">
        <f>+IF('02. Controlo'!$C64=0,0,CHOOSE('02. Controlo'!$C64,'04-Aux. Projectos'!AA$11,'04-Aux. Projectos'!AA$28,'04-Aux. Projectos'!AA$45,'04-Aux. Projectos'!AA$62))</f>
        <v>0</v>
      </c>
      <c r="AB125" s="28">
        <f>+IF('02. Controlo'!$C64=0,0,CHOOSE('02. Controlo'!$C64,'04-Aux. Projectos'!AB$11,'04-Aux. Projectos'!AB$28,'04-Aux. Projectos'!AB$45,'04-Aux. Projectos'!AB$62))</f>
        <v>0</v>
      </c>
      <c r="AC125" s="28">
        <f>+IF('02. Controlo'!$C64=0,0,CHOOSE('02. Controlo'!$C64,'04-Aux. Projectos'!AC$11,'04-Aux. Projectos'!AC$28,'04-Aux. Projectos'!AC$45,'04-Aux. Projectos'!AC$62))</f>
        <v>0</v>
      </c>
      <c r="AD125" s="28">
        <f>+IF('02. Controlo'!$C64=0,0,CHOOSE('02. Controlo'!$C64,'04-Aux. Projectos'!AD$11,'04-Aux. Projectos'!AD$28,'04-Aux. Projectos'!AD$45,'04-Aux. Projectos'!AD$62))</f>
        <v>0</v>
      </c>
      <c r="AE125" s="28">
        <f>+IF('02. Controlo'!$C64=0,0,CHOOSE('02. Controlo'!$C64,'04-Aux. Projectos'!AE$11,'04-Aux. Projectos'!AE$28,'04-Aux. Projectos'!AE$45,'04-Aux. Projectos'!AE$62))</f>
        <v>0</v>
      </c>
      <c r="AF125" s="28">
        <f>+IF('02. Controlo'!$C64=0,0,CHOOSE('02. Controlo'!$C64,'04-Aux. Projectos'!AF$11,'04-Aux. Projectos'!AF$28,'04-Aux. Projectos'!AF$45,'04-Aux. Projectos'!AF$62))</f>
        <v>0</v>
      </c>
      <c r="AG125" s="28">
        <f>+IF('02. Controlo'!$C64=0,0,CHOOSE('02. Controlo'!$C64,'04-Aux. Projectos'!AG$11,'04-Aux. Projectos'!AG$28,'04-Aux. Projectos'!AG$45,'04-Aux. Projectos'!AG$62))</f>
        <v>0</v>
      </c>
    </row>
    <row r="126" spans="2:33" ht="15" customHeight="1" x14ac:dyDescent="0.25">
      <c r="B126" s="36">
        <f t="shared" si="24"/>
        <v>11</v>
      </c>
      <c r="D126" s="28">
        <f>+IF('02. Controlo'!$C65=0,0,CHOOSE('02. Controlo'!$C65,'04-Aux. Projectos'!D$11,'04-Aux. Projectos'!D$28,'04-Aux. Projectos'!D$45,'04-Aux. Projectos'!D$62))</f>
        <v>-0.3</v>
      </c>
      <c r="E126" s="28">
        <f>+IF('02. Controlo'!$C65=0,0,CHOOSE('02. Controlo'!$C65,'04-Aux. Projectos'!E$11,'04-Aux. Projectos'!E$28,'04-Aux. Projectos'!E$45,'04-Aux. Projectos'!E$62))</f>
        <v>-0.4</v>
      </c>
      <c r="F126" s="28">
        <f>+IF('02. Controlo'!$C65=0,0,CHOOSE('02. Controlo'!$C65,'04-Aux. Projectos'!F$11,'04-Aux. Projectos'!F$28,'04-Aux. Projectos'!F$45,'04-Aux. Projectos'!F$62))</f>
        <v>-0.3</v>
      </c>
      <c r="G126" s="28">
        <f>+IF('02. Controlo'!$C65=0,0,CHOOSE('02. Controlo'!$C65,'04-Aux. Projectos'!G$11,'04-Aux. Projectos'!G$28,'04-Aux. Projectos'!G$45,'04-Aux. Projectos'!G$62))</f>
        <v>0</v>
      </c>
      <c r="H126" s="28">
        <f>+IF('02. Controlo'!$C65=0,0,CHOOSE('02. Controlo'!$C65,'04-Aux. Projectos'!H$11,'04-Aux. Projectos'!H$28,'04-Aux. Projectos'!H$45,'04-Aux. Projectos'!H$62))</f>
        <v>0</v>
      </c>
      <c r="I126" s="28">
        <f>+IF('02. Controlo'!$C65=0,0,CHOOSE('02. Controlo'!$C65,'04-Aux. Projectos'!I$11,'04-Aux. Projectos'!I$28,'04-Aux. Projectos'!I$45,'04-Aux. Projectos'!I$62))</f>
        <v>0</v>
      </c>
      <c r="J126" s="28">
        <f>+IF('02. Controlo'!$C65=0,0,CHOOSE('02. Controlo'!$C65,'04-Aux. Projectos'!J$11,'04-Aux. Projectos'!J$28,'04-Aux. Projectos'!J$45,'04-Aux. Projectos'!J$62))</f>
        <v>0</v>
      </c>
      <c r="K126" s="28">
        <f>+IF('02. Controlo'!$C65=0,0,CHOOSE('02. Controlo'!$C65,'04-Aux. Projectos'!K$11,'04-Aux. Projectos'!K$28,'04-Aux. Projectos'!K$45,'04-Aux. Projectos'!K$62))</f>
        <v>0</v>
      </c>
      <c r="L126" s="28">
        <f>+IF('02. Controlo'!$C65=0,0,CHOOSE('02. Controlo'!$C65,'04-Aux. Projectos'!L$11,'04-Aux. Projectos'!L$28,'04-Aux. Projectos'!L$45,'04-Aux. Projectos'!L$62))</f>
        <v>0</v>
      </c>
      <c r="M126" s="28">
        <f>+IF('02. Controlo'!$C65=0,0,CHOOSE('02. Controlo'!$C65,'04-Aux. Projectos'!M$11,'04-Aux. Projectos'!M$28,'04-Aux. Projectos'!M$45,'04-Aux. Projectos'!M$62))</f>
        <v>0</v>
      </c>
      <c r="N126" s="28">
        <f>+IF('02. Controlo'!$C65=0,0,CHOOSE('02. Controlo'!$C65,'04-Aux. Projectos'!N$11,'04-Aux. Projectos'!N$28,'04-Aux. Projectos'!N$45,'04-Aux. Projectos'!N$62))</f>
        <v>0</v>
      </c>
      <c r="O126" s="28">
        <f>+IF('02. Controlo'!$C65=0,0,CHOOSE('02. Controlo'!$C65,'04-Aux. Projectos'!O$11,'04-Aux. Projectos'!O$28,'04-Aux. Projectos'!O$45,'04-Aux. Projectos'!O$62))</f>
        <v>0</v>
      </c>
      <c r="P126" s="28">
        <f>+IF('02. Controlo'!$C65=0,0,CHOOSE('02. Controlo'!$C65,'04-Aux. Projectos'!P$11,'04-Aux. Projectos'!P$28,'04-Aux. Projectos'!P$45,'04-Aux. Projectos'!P$62))</f>
        <v>0</v>
      </c>
      <c r="Q126" s="28">
        <f>+IF('02. Controlo'!$C65=0,0,CHOOSE('02. Controlo'!$C65,'04-Aux. Projectos'!Q$11,'04-Aux. Projectos'!Q$28,'04-Aux. Projectos'!Q$45,'04-Aux. Projectos'!Q$62))</f>
        <v>0</v>
      </c>
      <c r="R126" s="28">
        <f>+IF('02. Controlo'!$C65=0,0,CHOOSE('02. Controlo'!$C65,'04-Aux. Projectos'!R$11,'04-Aux. Projectos'!R$28,'04-Aux. Projectos'!R$45,'04-Aux. Projectos'!R$62))</f>
        <v>0</v>
      </c>
      <c r="S126" s="28">
        <f>+IF('02. Controlo'!$C65=0,0,CHOOSE('02. Controlo'!$C65,'04-Aux. Projectos'!S$11,'04-Aux. Projectos'!S$28,'04-Aux. Projectos'!S$45,'04-Aux. Projectos'!S$62))</f>
        <v>0</v>
      </c>
      <c r="T126" s="28">
        <f>+IF('02. Controlo'!$C65=0,0,CHOOSE('02. Controlo'!$C65,'04-Aux. Projectos'!T$11,'04-Aux. Projectos'!T$28,'04-Aux. Projectos'!T$45,'04-Aux. Projectos'!T$62))</f>
        <v>0</v>
      </c>
      <c r="U126" s="28">
        <f>+IF('02. Controlo'!$C65=0,0,CHOOSE('02. Controlo'!$C65,'04-Aux. Projectos'!U$11,'04-Aux. Projectos'!U$28,'04-Aux. Projectos'!U$45,'04-Aux. Projectos'!U$62))</f>
        <v>0</v>
      </c>
      <c r="V126" s="28">
        <f>+IF('02. Controlo'!$C65=0,0,CHOOSE('02. Controlo'!$C65,'04-Aux. Projectos'!V$11,'04-Aux. Projectos'!V$28,'04-Aux. Projectos'!V$45,'04-Aux. Projectos'!V$62))</f>
        <v>0</v>
      </c>
      <c r="W126" s="28">
        <f>+IF('02. Controlo'!$C65=0,0,CHOOSE('02. Controlo'!$C65,'04-Aux. Projectos'!W$11,'04-Aux. Projectos'!W$28,'04-Aux. Projectos'!W$45,'04-Aux. Projectos'!W$62))</f>
        <v>0</v>
      </c>
      <c r="X126" s="28">
        <f>+IF('02. Controlo'!$C65=0,0,CHOOSE('02. Controlo'!$C65,'04-Aux. Projectos'!X$11,'04-Aux. Projectos'!X$28,'04-Aux. Projectos'!X$45,'04-Aux. Projectos'!X$62))</f>
        <v>0</v>
      </c>
      <c r="Y126" s="28">
        <f>+IF('02. Controlo'!$C65=0,0,CHOOSE('02. Controlo'!$C65,'04-Aux. Projectos'!Y$11,'04-Aux. Projectos'!Y$28,'04-Aux. Projectos'!Y$45,'04-Aux. Projectos'!Y$62))</f>
        <v>0</v>
      </c>
      <c r="Z126" s="28">
        <f>+IF('02. Controlo'!$C65=0,0,CHOOSE('02. Controlo'!$C65,'04-Aux. Projectos'!Z$11,'04-Aux. Projectos'!Z$28,'04-Aux. Projectos'!Z$45,'04-Aux. Projectos'!Z$62))</f>
        <v>0</v>
      </c>
      <c r="AA126" s="28">
        <f>+IF('02. Controlo'!$C65=0,0,CHOOSE('02. Controlo'!$C65,'04-Aux. Projectos'!AA$11,'04-Aux. Projectos'!AA$28,'04-Aux. Projectos'!AA$45,'04-Aux. Projectos'!AA$62))</f>
        <v>0</v>
      </c>
      <c r="AB126" s="28">
        <f>+IF('02. Controlo'!$C65=0,0,CHOOSE('02. Controlo'!$C65,'04-Aux. Projectos'!AB$11,'04-Aux. Projectos'!AB$28,'04-Aux. Projectos'!AB$45,'04-Aux. Projectos'!AB$62))</f>
        <v>0</v>
      </c>
      <c r="AC126" s="28">
        <f>+IF('02. Controlo'!$C65=0,0,CHOOSE('02. Controlo'!$C65,'04-Aux. Projectos'!AC$11,'04-Aux. Projectos'!AC$28,'04-Aux. Projectos'!AC$45,'04-Aux. Projectos'!AC$62))</f>
        <v>0</v>
      </c>
      <c r="AD126" s="28">
        <f>+IF('02. Controlo'!$C65=0,0,CHOOSE('02. Controlo'!$C65,'04-Aux. Projectos'!AD$11,'04-Aux. Projectos'!AD$28,'04-Aux. Projectos'!AD$45,'04-Aux. Projectos'!AD$62))</f>
        <v>0</v>
      </c>
      <c r="AE126" s="28">
        <f>+IF('02. Controlo'!$C65=0,0,CHOOSE('02. Controlo'!$C65,'04-Aux. Projectos'!AE$11,'04-Aux. Projectos'!AE$28,'04-Aux. Projectos'!AE$45,'04-Aux. Projectos'!AE$62))</f>
        <v>0</v>
      </c>
      <c r="AF126" s="28">
        <f>+IF('02. Controlo'!$C65=0,0,CHOOSE('02. Controlo'!$C65,'04-Aux. Projectos'!AF$11,'04-Aux. Projectos'!AF$28,'04-Aux. Projectos'!AF$45,'04-Aux. Projectos'!AF$62))</f>
        <v>0</v>
      </c>
      <c r="AG126" s="28">
        <f>+IF('02. Controlo'!$C65=0,0,CHOOSE('02. Controlo'!$C65,'04-Aux. Projectos'!AG$11,'04-Aux. Projectos'!AG$28,'04-Aux. Projectos'!AG$45,'04-Aux. Projectos'!AG$62))</f>
        <v>0</v>
      </c>
    </row>
    <row r="127" spans="2:33" ht="15" customHeight="1" x14ac:dyDescent="0.25">
      <c r="B127" s="36">
        <f t="shared" si="24"/>
        <v>12</v>
      </c>
      <c r="D127" s="28">
        <f>+IF('02. Controlo'!$C66=0,0,CHOOSE('02. Controlo'!$C66,'04-Aux. Projectos'!D$11,'04-Aux. Projectos'!D$28,'04-Aux. Projectos'!D$45,'04-Aux. Projectos'!D$62))</f>
        <v>0</v>
      </c>
      <c r="E127" s="28">
        <f>+IF('02. Controlo'!$C66=0,0,CHOOSE('02. Controlo'!$C66,'04-Aux. Projectos'!E$11,'04-Aux. Projectos'!E$28,'04-Aux. Projectos'!E$45,'04-Aux. Projectos'!E$62))</f>
        <v>0</v>
      </c>
      <c r="F127" s="28">
        <f>+IF('02. Controlo'!$C66=0,0,CHOOSE('02. Controlo'!$C66,'04-Aux. Projectos'!F$11,'04-Aux. Projectos'!F$28,'04-Aux. Projectos'!F$45,'04-Aux. Projectos'!F$62))</f>
        <v>0</v>
      </c>
      <c r="G127" s="28">
        <f>+IF('02. Controlo'!$C66=0,0,CHOOSE('02. Controlo'!$C66,'04-Aux. Projectos'!G$11,'04-Aux. Projectos'!G$28,'04-Aux. Projectos'!G$45,'04-Aux. Projectos'!G$62))</f>
        <v>0</v>
      </c>
      <c r="H127" s="28">
        <f>+IF('02. Controlo'!$C66=0,0,CHOOSE('02. Controlo'!$C66,'04-Aux. Projectos'!H$11,'04-Aux. Projectos'!H$28,'04-Aux. Projectos'!H$45,'04-Aux. Projectos'!H$62))</f>
        <v>0</v>
      </c>
      <c r="I127" s="28">
        <f>+IF('02. Controlo'!$C66=0,0,CHOOSE('02. Controlo'!$C66,'04-Aux. Projectos'!I$11,'04-Aux. Projectos'!I$28,'04-Aux. Projectos'!I$45,'04-Aux. Projectos'!I$62))</f>
        <v>0</v>
      </c>
      <c r="J127" s="28">
        <f>+IF('02. Controlo'!$C66=0,0,CHOOSE('02. Controlo'!$C66,'04-Aux. Projectos'!J$11,'04-Aux. Projectos'!J$28,'04-Aux. Projectos'!J$45,'04-Aux. Projectos'!J$62))</f>
        <v>0</v>
      </c>
      <c r="K127" s="28">
        <f>+IF('02. Controlo'!$C66=0,0,CHOOSE('02. Controlo'!$C66,'04-Aux. Projectos'!K$11,'04-Aux. Projectos'!K$28,'04-Aux. Projectos'!K$45,'04-Aux. Projectos'!K$62))</f>
        <v>0</v>
      </c>
      <c r="L127" s="28">
        <f>+IF('02. Controlo'!$C66=0,0,CHOOSE('02. Controlo'!$C66,'04-Aux. Projectos'!L$11,'04-Aux. Projectos'!L$28,'04-Aux. Projectos'!L$45,'04-Aux. Projectos'!L$62))</f>
        <v>0</v>
      </c>
      <c r="M127" s="28">
        <f>+IF('02. Controlo'!$C66=0,0,CHOOSE('02. Controlo'!$C66,'04-Aux. Projectos'!M$11,'04-Aux. Projectos'!M$28,'04-Aux. Projectos'!M$45,'04-Aux. Projectos'!M$62))</f>
        <v>0</v>
      </c>
      <c r="N127" s="28">
        <f>+IF('02. Controlo'!$C66=0,0,CHOOSE('02. Controlo'!$C66,'04-Aux. Projectos'!N$11,'04-Aux. Projectos'!N$28,'04-Aux. Projectos'!N$45,'04-Aux. Projectos'!N$62))</f>
        <v>0</v>
      </c>
      <c r="O127" s="28">
        <f>+IF('02. Controlo'!$C66=0,0,CHOOSE('02. Controlo'!$C66,'04-Aux. Projectos'!O$11,'04-Aux. Projectos'!O$28,'04-Aux. Projectos'!O$45,'04-Aux. Projectos'!O$62))</f>
        <v>0</v>
      </c>
      <c r="P127" s="28">
        <f>+IF('02. Controlo'!$C66=0,0,CHOOSE('02. Controlo'!$C66,'04-Aux. Projectos'!P$11,'04-Aux. Projectos'!P$28,'04-Aux. Projectos'!P$45,'04-Aux. Projectos'!P$62))</f>
        <v>0</v>
      </c>
      <c r="Q127" s="28">
        <f>+IF('02. Controlo'!$C66=0,0,CHOOSE('02. Controlo'!$C66,'04-Aux. Projectos'!Q$11,'04-Aux. Projectos'!Q$28,'04-Aux. Projectos'!Q$45,'04-Aux. Projectos'!Q$62))</f>
        <v>0</v>
      </c>
      <c r="R127" s="28">
        <f>+IF('02. Controlo'!$C66=0,0,CHOOSE('02. Controlo'!$C66,'04-Aux. Projectos'!R$11,'04-Aux. Projectos'!R$28,'04-Aux. Projectos'!R$45,'04-Aux. Projectos'!R$62))</f>
        <v>0</v>
      </c>
      <c r="S127" s="28">
        <f>+IF('02. Controlo'!$C66=0,0,CHOOSE('02. Controlo'!$C66,'04-Aux. Projectos'!S$11,'04-Aux. Projectos'!S$28,'04-Aux. Projectos'!S$45,'04-Aux. Projectos'!S$62))</f>
        <v>0</v>
      </c>
      <c r="T127" s="28">
        <f>+IF('02. Controlo'!$C66=0,0,CHOOSE('02. Controlo'!$C66,'04-Aux. Projectos'!T$11,'04-Aux. Projectos'!T$28,'04-Aux. Projectos'!T$45,'04-Aux. Projectos'!T$62))</f>
        <v>0</v>
      </c>
      <c r="U127" s="28">
        <f>+IF('02. Controlo'!$C66=0,0,CHOOSE('02. Controlo'!$C66,'04-Aux. Projectos'!U$11,'04-Aux. Projectos'!U$28,'04-Aux. Projectos'!U$45,'04-Aux. Projectos'!U$62))</f>
        <v>0</v>
      </c>
      <c r="V127" s="28">
        <f>+IF('02. Controlo'!$C66=0,0,CHOOSE('02. Controlo'!$C66,'04-Aux. Projectos'!V$11,'04-Aux. Projectos'!V$28,'04-Aux. Projectos'!V$45,'04-Aux. Projectos'!V$62))</f>
        <v>0</v>
      </c>
      <c r="W127" s="28">
        <f>+IF('02. Controlo'!$C66=0,0,CHOOSE('02. Controlo'!$C66,'04-Aux. Projectos'!W$11,'04-Aux. Projectos'!W$28,'04-Aux. Projectos'!W$45,'04-Aux. Projectos'!W$62))</f>
        <v>0</v>
      </c>
      <c r="X127" s="28">
        <f>+IF('02. Controlo'!$C66=0,0,CHOOSE('02. Controlo'!$C66,'04-Aux. Projectos'!X$11,'04-Aux. Projectos'!X$28,'04-Aux. Projectos'!X$45,'04-Aux. Projectos'!X$62))</f>
        <v>0</v>
      </c>
      <c r="Y127" s="28">
        <f>+IF('02. Controlo'!$C66=0,0,CHOOSE('02. Controlo'!$C66,'04-Aux. Projectos'!Y$11,'04-Aux. Projectos'!Y$28,'04-Aux. Projectos'!Y$45,'04-Aux. Projectos'!Y$62))</f>
        <v>0</v>
      </c>
      <c r="Z127" s="28">
        <f>+IF('02. Controlo'!$C66=0,0,CHOOSE('02. Controlo'!$C66,'04-Aux. Projectos'!Z$11,'04-Aux. Projectos'!Z$28,'04-Aux. Projectos'!Z$45,'04-Aux. Projectos'!Z$62))</f>
        <v>0</v>
      </c>
      <c r="AA127" s="28">
        <f>+IF('02. Controlo'!$C66=0,0,CHOOSE('02. Controlo'!$C66,'04-Aux. Projectos'!AA$11,'04-Aux. Projectos'!AA$28,'04-Aux. Projectos'!AA$45,'04-Aux. Projectos'!AA$62))</f>
        <v>0</v>
      </c>
      <c r="AB127" s="28">
        <f>+IF('02. Controlo'!$C66=0,0,CHOOSE('02. Controlo'!$C66,'04-Aux. Projectos'!AB$11,'04-Aux. Projectos'!AB$28,'04-Aux. Projectos'!AB$45,'04-Aux. Projectos'!AB$62))</f>
        <v>0</v>
      </c>
      <c r="AC127" s="28">
        <f>+IF('02. Controlo'!$C66=0,0,CHOOSE('02. Controlo'!$C66,'04-Aux. Projectos'!AC$11,'04-Aux. Projectos'!AC$28,'04-Aux. Projectos'!AC$45,'04-Aux. Projectos'!AC$62))</f>
        <v>0</v>
      </c>
      <c r="AD127" s="28">
        <f>+IF('02. Controlo'!$C66=0,0,CHOOSE('02. Controlo'!$C66,'04-Aux. Projectos'!AD$11,'04-Aux. Projectos'!AD$28,'04-Aux. Projectos'!AD$45,'04-Aux. Projectos'!AD$62))</f>
        <v>0</v>
      </c>
      <c r="AE127" s="28">
        <f>+IF('02. Controlo'!$C66=0,0,CHOOSE('02. Controlo'!$C66,'04-Aux. Projectos'!AE$11,'04-Aux. Projectos'!AE$28,'04-Aux. Projectos'!AE$45,'04-Aux. Projectos'!AE$62))</f>
        <v>0</v>
      </c>
      <c r="AF127" s="28">
        <f>+IF('02. Controlo'!$C66=0,0,CHOOSE('02. Controlo'!$C66,'04-Aux. Projectos'!AF$11,'04-Aux. Projectos'!AF$28,'04-Aux. Projectos'!AF$45,'04-Aux. Projectos'!AF$62))</f>
        <v>0</v>
      </c>
      <c r="AG127" s="28">
        <f>+IF('02. Controlo'!$C66=0,0,CHOOSE('02. Controlo'!$C66,'04-Aux. Projectos'!AG$11,'04-Aux. Projectos'!AG$28,'04-Aux. Projectos'!AG$45,'04-Aux. Projectos'!AG$62))</f>
        <v>0</v>
      </c>
    </row>
    <row r="128" spans="2:33" ht="15" customHeight="1" x14ac:dyDescent="0.25">
      <c r="B128" s="36">
        <f t="shared" si="24"/>
        <v>13</v>
      </c>
      <c r="D128" s="28">
        <f>+IF('02. Controlo'!$C67=0,0,CHOOSE('02. Controlo'!$C67,'04-Aux. Projectos'!D$11,'04-Aux. Projectos'!D$28,'04-Aux. Projectos'!D$45,'04-Aux. Projectos'!D$62))</f>
        <v>0</v>
      </c>
      <c r="E128" s="28">
        <f>+IF('02. Controlo'!$C67=0,0,CHOOSE('02. Controlo'!$C67,'04-Aux. Projectos'!E$11,'04-Aux. Projectos'!E$28,'04-Aux. Projectos'!E$45,'04-Aux. Projectos'!E$62))</f>
        <v>0</v>
      </c>
      <c r="F128" s="28">
        <f>+IF('02. Controlo'!$C67=0,0,CHOOSE('02. Controlo'!$C67,'04-Aux. Projectos'!F$11,'04-Aux. Projectos'!F$28,'04-Aux. Projectos'!F$45,'04-Aux. Projectos'!F$62))</f>
        <v>0</v>
      </c>
      <c r="G128" s="28">
        <f>+IF('02. Controlo'!$C67=0,0,CHOOSE('02. Controlo'!$C67,'04-Aux. Projectos'!G$11,'04-Aux. Projectos'!G$28,'04-Aux. Projectos'!G$45,'04-Aux. Projectos'!G$62))</f>
        <v>0</v>
      </c>
      <c r="H128" s="28">
        <f>+IF('02. Controlo'!$C67=0,0,CHOOSE('02. Controlo'!$C67,'04-Aux. Projectos'!H$11,'04-Aux. Projectos'!H$28,'04-Aux. Projectos'!H$45,'04-Aux. Projectos'!H$62))</f>
        <v>0</v>
      </c>
      <c r="I128" s="28">
        <f>+IF('02. Controlo'!$C67=0,0,CHOOSE('02. Controlo'!$C67,'04-Aux. Projectos'!I$11,'04-Aux. Projectos'!I$28,'04-Aux. Projectos'!I$45,'04-Aux. Projectos'!I$62))</f>
        <v>0</v>
      </c>
      <c r="J128" s="28">
        <f>+IF('02. Controlo'!$C67=0,0,CHOOSE('02. Controlo'!$C67,'04-Aux. Projectos'!J$11,'04-Aux. Projectos'!J$28,'04-Aux. Projectos'!J$45,'04-Aux. Projectos'!J$62))</f>
        <v>0</v>
      </c>
      <c r="K128" s="28">
        <f>+IF('02. Controlo'!$C67=0,0,CHOOSE('02. Controlo'!$C67,'04-Aux. Projectos'!K$11,'04-Aux. Projectos'!K$28,'04-Aux. Projectos'!K$45,'04-Aux. Projectos'!K$62))</f>
        <v>0</v>
      </c>
      <c r="L128" s="28">
        <f>+IF('02. Controlo'!$C67=0,0,CHOOSE('02. Controlo'!$C67,'04-Aux. Projectos'!L$11,'04-Aux. Projectos'!L$28,'04-Aux. Projectos'!L$45,'04-Aux. Projectos'!L$62))</f>
        <v>0</v>
      </c>
      <c r="M128" s="28">
        <f>+IF('02. Controlo'!$C67=0,0,CHOOSE('02. Controlo'!$C67,'04-Aux. Projectos'!M$11,'04-Aux. Projectos'!M$28,'04-Aux. Projectos'!M$45,'04-Aux. Projectos'!M$62))</f>
        <v>0</v>
      </c>
      <c r="N128" s="28">
        <f>+IF('02. Controlo'!$C67=0,0,CHOOSE('02. Controlo'!$C67,'04-Aux. Projectos'!N$11,'04-Aux. Projectos'!N$28,'04-Aux. Projectos'!N$45,'04-Aux. Projectos'!N$62))</f>
        <v>0</v>
      </c>
      <c r="O128" s="28">
        <f>+IF('02. Controlo'!$C67=0,0,CHOOSE('02. Controlo'!$C67,'04-Aux. Projectos'!O$11,'04-Aux. Projectos'!O$28,'04-Aux. Projectos'!O$45,'04-Aux. Projectos'!O$62))</f>
        <v>0</v>
      </c>
      <c r="P128" s="28">
        <f>+IF('02. Controlo'!$C67=0,0,CHOOSE('02. Controlo'!$C67,'04-Aux. Projectos'!P$11,'04-Aux. Projectos'!P$28,'04-Aux. Projectos'!P$45,'04-Aux. Projectos'!P$62))</f>
        <v>0</v>
      </c>
      <c r="Q128" s="28">
        <f>+IF('02. Controlo'!$C67=0,0,CHOOSE('02. Controlo'!$C67,'04-Aux. Projectos'!Q$11,'04-Aux. Projectos'!Q$28,'04-Aux. Projectos'!Q$45,'04-Aux. Projectos'!Q$62))</f>
        <v>0</v>
      </c>
      <c r="R128" s="28">
        <f>+IF('02. Controlo'!$C67=0,0,CHOOSE('02. Controlo'!$C67,'04-Aux. Projectos'!R$11,'04-Aux. Projectos'!R$28,'04-Aux. Projectos'!R$45,'04-Aux. Projectos'!R$62))</f>
        <v>0</v>
      </c>
      <c r="S128" s="28">
        <f>+IF('02. Controlo'!$C67=0,0,CHOOSE('02. Controlo'!$C67,'04-Aux. Projectos'!S$11,'04-Aux. Projectos'!S$28,'04-Aux. Projectos'!S$45,'04-Aux. Projectos'!S$62))</f>
        <v>0</v>
      </c>
      <c r="T128" s="28">
        <f>+IF('02. Controlo'!$C67=0,0,CHOOSE('02. Controlo'!$C67,'04-Aux. Projectos'!T$11,'04-Aux. Projectos'!T$28,'04-Aux. Projectos'!T$45,'04-Aux. Projectos'!T$62))</f>
        <v>0</v>
      </c>
      <c r="U128" s="28">
        <f>+IF('02. Controlo'!$C67=0,0,CHOOSE('02. Controlo'!$C67,'04-Aux. Projectos'!U$11,'04-Aux. Projectos'!U$28,'04-Aux. Projectos'!U$45,'04-Aux. Projectos'!U$62))</f>
        <v>0</v>
      </c>
      <c r="V128" s="28">
        <f>+IF('02. Controlo'!$C67=0,0,CHOOSE('02. Controlo'!$C67,'04-Aux. Projectos'!V$11,'04-Aux. Projectos'!V$28,'04-Aux. Projectos'!V$45,'04-Aux. Projectos'!V$62))</f>
        <v>0</v>
      </c>
      <c r="W128" s="28">
        <f>+IF('02. Controlo'!$C67=0,0,CHOOSE('02. Controlo'!$C67,'04-Aux. Projectos'!W$11,'04-Aux. Projectos'!W$28,'04-Aux. Projectos'!W$45,'04-Aux. Projectos'!W$62))</f>
        <v>0</v>
      </c>
      <c r="X128" s="28">
        <f>+IF('02. Controlo'!$C67=0,0,CHOOSE('02. Controlo'!$C67,'04-Aux. Projectos'!X$11,'04-Aux. Projectos'!X$28,'04-Aux. Projectos'!X$45,'04-Aux. Projectos'!X$62))</f>
        <v>0</v>
      </c>
      <c r="Y128" s="28">
        <f>+IF('02. Controlo'!$C67=0,0,CHOOSE('02. Controlo'!$C67,'04-Aux. Projectos'!Y$11,'04-Aux. Projectos'!Y$28,'04-Aux. Projectos'!Y$45,'04-Aux. Projectos'!Y$62))</f>
        <v>0</v>
      </c>
      <c r="Z128" s="28">
        <f>+IF('02. Controlo'!$C67=0,0,CHOOSE('02. Controlo'!$C67,'04-Aux. Projectos'!Z$11,'04-Aux. Projectos'!Z$28,'04-Aux. Projectos'!Z$45,'04-Aux. Projectos'!Z$62))</f>
        <v>0</v>
      </c>
      <c r="AA128" s="28">
        <f>+IF('02. Controlo'!$C67=0,0,CHOOSE('02. Controlo'!$C67,'04-Aux. Projectos'!AA$11,'04-Aux. Projectos'!AA$28,'04-Aux. Projectos'!AA$45,'04-Aux. Projectos'!AA$62))</f>
        <v>0</v>
      </c>
      <c r="AB128" s="28">
        <f>+IF('02. Controlo'!$C67=0,0,CHOOSE('02. Controlo'!$C67,'04-Aux. Projectos'!AB$11,'04-Aux. Projectos'!AB$28,'04-Aux. Projectos'!AB$45,'04-Aux. Projectos'!AB$62))</f>
        <v>0</v>
      </c>
      <c r="AC128" s="28">
        <f>+IF('02. Controlo'!$C67=0,0,CHOOSE('02. Controlo'!$C67,'04-Aux. Projectos'!AC$11,'04-Aux. Projectos'!AC$28,'04-Aux. Projectos'!AC$45,'04-Aux. Projectos'!AC$62))</f>
        <v>0</v>
      </c>
      <c r="AD128" s="28">
        <f>+IF('02. Controlo'!$C67=0,0,CHOOSE('02. Controlo'!$C67,'04-Aux. Projectos'!AD$11,'04-Aux. Projectos'!AD$28,'04-Aux. Projectos'!AD$45,'04-Aux. Projectos'!AD$62))</f>
        <v>0</v>
      </c>
      <c r="AE128" s="28">
        <f>+IF('02. Controlo'!$C67=0,0,CHOOSE('02. Controlo'!$C67,'04-Aux. Projectos'!AE$11,'04-Aux. Projectos'!AE$28,'04-Aux. Projectos'!AE$45,'04-Aux. Projectos'!AE$62))</f>
        <v>0</v>
      </c>
      <c r="AF128" s="28">
        <f>+IF('02. Controlo'!$C67=0,0,CHOOSE('02. Controlo'!$C67,'04-Aux. Projectos'!AF$11,'04-Aux. Projectos'!AF$28,'04-Aux. Projectos'!AF$45,'04-Aux. Projectos'!AF$62))</f>
        <v>0</v>
      </c>
      <c r="AG128" s="28">
        <f>+IF('02. Controlo'!$C67=0,0,CHOOSE('02. Controlo'!$C67,'04-Aux. Projectos'!AG$11,'04-Aux. Projectos'!AG$28,'04-Aux. Projectos'!AG$45,'04-Aux. Projectos'!AG$62))</f>
        <v>0</v>
      </c>
    </row>
    <row r="129" spans="2:33" ht="15" customHeight="1" x14ac:dyDescent="0.25">
      <c r="B129" s="36">
        <f t="shared" si="24"/>
        <v>14</v>
      </c>
      <c r="D129" s="28">
        <f>+IF('02. Controlo'!$C68=0,0,CHOOSE('02. Controlo'!$C68,'04-Aux. Projectos'!D$11,'04-Aux. Projectos'!D$28,'04-Aux. Projectos'!D$45,'04-Aux. Projectos'!D$62))</f>
        <v>0</v>
      </c>
      <c r="E129" s="28">
        <f>+IF('02. Controlo'!$C68=0,0,CHOOSE('02. Controlo'!$C68,'04-Aux. Projectos'!E$11,'04-Aux. Projectos'!E$28,'04-Aux. Projectos'!E$45,'04-Aux. Projectos'!E$62))</f>
        <v>0</v>
      </c>
      <c r="F129" s="28">
        <f>+IF('02. Controlo'!$C68=0,0,CHOOSE('02. Controlo'!$C68,'04-Aux. Projectos'!F$11,'04-Aux. Projectos'!F$28,'04-Aux. Projectos'!F$45,'04-Aux. Projectos'!F$62))</f>
        <v>0</v>
      </c>
      <c r="G129" s="28">
        <f>+IF('02. Controlo'!$C68=0,0,CHOOSE('02. Controlo'!$C68,'04-Aux. Projectos'!G$11,'04-Aux. Projectos'!G$28,'04-Aux. Projectos'!G$45,'04-Aux. Projectos'!G$62))</f>
        <v>0</v>
      </c>
      <c r="H129" s="28">
        <f>+IF('02. Controlo'!$C68=0,0,CHOOSE('02. Controlo'!$C68,'04-Aux. Projectos'!H$11,'04-Aux. Projectos'!H$28,'04-Aux. Projectos'!H$45,'04-Aux. Projectos'!H$62))</f>
        <v>0</v>
      </c>
      <c r="I129" s="28">
        <f>+IF('02. Controlo'!$C68=0,0,CHOOSE('02. Controlo'!$C68,'04-Aux. Projectos'!I$11,'04-Aux. Projectos'!I$28,'04-Aux. Projectos'!I$45,'04-Aux. Projectos'!I$62))</f>
        <v>0</v>
      </c>
      <c r="J129" s="28">
        <f>+IF('02. Controlo'!$C68=0,0,CHOOSE('02. Controlo'!$C68,'04-Aux. Projectos'!J$11,'04-Aux. Projectos'!J$28,'04-Aux. Projectos'!J$45,'04-Aux. Projectos'!J$62))</f>
        <v>0</v>
      </c>
      <c r="K129" s="28">
        <f>+IF('02. Controlo'!$C68=0,0,CHOOSE('02. Controlo'!$C68,'04-Aux. Projectos'!K$11,'04-Aux. Projectos'!K$28,'04-Aux. Projectos'!K$45,'04-Aux. Projectos'!K$62))</f>
        <v>0</v>
      </c>
      <c r="L129" s="28">
        <f>+IF('02. Controlo'!$C68=0,0,CHOOSE('02. Controlo'!$C68,'04-Aux. Projectos'!L$11,'04-Aux. Projectos'!L$28,'04-Aux. Projectos'!L$45,'04-Aux. Projectos'!L$62))</f>
        <v>0</v>
      </c>
      <c r="M129" s="28">
        <f>+IF('02. Controlo'!$C68=0,0,CHOOSE('02. Controlo'!$C68,'04-Aux. Projectos'!M$11,'04-Aux. Projectos'!M$28,'04-Aux. Projectos'!M$45,'04-Aux. Projectos'!M$62))</f>
        <v>0</v>
      </c>
      <c r="N129" s="28">
        <f>+IF('02. Controlo'!$C68=0,0,CHOOSE('02. Controlo'!$C68,'04-Aux. Projectos'!N$11,'04-Aux. Projectos'!N$28,'04-Aux. Projectos'!N$45,'04-Aux. Projectos'!N$62))</f>
        <v>0</v>
      </c>
      <c r="O129" s="28">
        <f>+IF('02. Controlo'!$C68=0,0,CHOOSE('02. Controlo'!$C68,'04-Aux. Projectos'!O$11,'04-Aux. Projectos'!O$28,'04-Aux. Projectos'!O$45,'04-Aux. Projectos'!O$62))</f>
        <v>0</v>
      </c>
      <c r="P129" s="28">
        <f>+IF('02. Controlo'!$C68=0,0,CHOOSE('02. Controlo'!$C68,'04-Aux. Projectos'!P$11,'04-Aux. Projectos'!P$28,'04-Aux. Projectos'!P$45,'04-Aux. Projectos'!P$62))</f>
        <v>0</v>
      </c>
      <c r="Q129" s="28">
        <f>+IF('02. Controlo'!$C68=0,0,CHOOSE('02. Controlo'!$C68,'04-Aux. Projectos'!Q$11,'04-Aux. Projectos'!Q$28,'04-Aux. Projectos'!Q$45,'04-Aux. Projectos'!Q$62))</f>
        <v>0</v>
      </c>
      <c r="R129" s="28">
        <f>+IF('02. Controlo'!$C68=0,0,CHOOSE('02. Controlo'!$C68,'04-Aux. Projectos'!R$11,'04-Aux. Projectos'!R$28,'04-Aux. Projectos'!R$45,'04-Aux. Projectos'!R$62))</f>
        <v>0</v>
      </c>
      <c r="S129" s="28">
        <f>+IF('02. Controlo'!$C68=0,0,CHOOSE('02. Controlo'!$C68,'04-Aux. Projectos'!S$11,'04-Aux. Projectos'!S$28,'04-Aux. Projectos'!S$45,'04-Aux. Projectos'!S$62))</f>
        <v>0</v>
      </c>
      <c r="T129" s="28">
        <f>+IF('02. Controlo'!$C68=0,0,CHOOSE('02. Controlo'!$C68,'04-Aux. Projectos'!T$11,'04-Aux. Projectos'!T$28,'04-Aux. Projectos'!T$45,'04-Aux. Projectos'!T$62))</f>
        <v>0</v>
      </c>
      <c r="U129" s="28">
        <f>+IF('02. Controlo'!$C68=0,0,CHOOSE('02. Controlo'!$C68,'04-Aux. Projectos'!U$11,'04-Aux. Projectos'!U$28,'04-Aux. Projectos'!U$45,'04-Aux. Projectos'!U$62))</f>
        <v>0</v>
      </c>
      <c r="V129" s="28">
        <f>+IF('02. Controlo'!$C68=0,0,CHOOSE('02. Controlo'!$C68,'04-Aux. Projectos'!V$11,'04-Aux. Projectos'!V$28,'04-Aux. Projectos'!V$45,'04-Aux. Projectos'!V$62))</f>
        <v>0</v>
      </c>
      <c r="W129" s="28">
        <f>+IF('02. Controlo'!$C68=0,0,CHOOSE('02. Controlo'!$C68,'04-Aux. Projectos'!W$11,'04-Aux. Projectos'!W$28,'04-Aux. Projectos'!W$45,'04-Aux. Projectos'!W$62))</f>
        <v>0</v>
      </c>
      <c r="X129" s="28">
        <f>+IF('02. Controlo'!$C68=0,0,CHOOSE('02. Controlo'!$C68,'04-Aux. Projectos'!X$11,'04-Aux. Projectos'!X$28,'04-Aux. Projectos'!X$45,'04-Aux. Projectos'!X$62))</f>
        <v>0</v>
      </c>
      <c r="Y129" s="28">
        <f>+IF('02. Controlo'!$C68=0,0,CHOOSE('02. Controlo'!$C68,'04-Aux. Projectos'!Y$11,'04-Aux. Projectos'!Y$28,'04-Aux. Projectos'!Y$45,'04-Aux. Projectos'!Y$62))</f>
        <v>0</v>
      </c>
      <c r="Z129" s="28">
        <f>+IF('02. Controlo'!$C68=0,0,CHOOSE('02. Controlo'!$C68,'04-Aux. Projectos'!Z$11,'04-Aux. Projectos'!Z$28,'04-Aux. Projectos'!Z$45,'04-Aux. Projectos'!Z$62))</f>
        <v>0</v>
      </c>
      <c r="AA129" s="28">
        <f>+IF('02. Controlo'!$C68=0,0,CHOOSE('02. Controlo'!$C68,'04-Aux. Projectos'!AA$11,'04-Aux. Projectos'!AA$28,'04-Aux. Projectos'!AA$45,'04-Aux. Projectos'!AA$62))</f>
        <v>0</v>
      </c>
      <c r="AB129" s="28">
        <f>+IF('02. Controlo'!$C68=0,0,CHOOSE('02. Controlo'!$C68,'04-Aux. Projectos'!AB$11,'04-Aux. Projectos'!AB$28,'04-Aux. Projectos'!AB$45,'04-Aux. Projectos'!AB$62))</f>
        <v>0</v>
      </c>
      <c r="AC129" s="28">
        <f>+IF('02. Controlo'!$C68=0,0,CHOOSE('02. Controlo'!$C68,'04-Aux. Projectos'!AC$11,'04-Aux. Projectos'!AC$28,'04-Aux. Projectos'!AC$45,'04-Aux. Projectos'!AC$62))</f>
        <v>0</v>
      </c>
      <c r="AD129" s="28">
        <f>+IF('02. Controlo'!$C68=0,0,CHOOSE('02. Controlo'!$C68,'04-Aux. Projectos'!AD$11,'04-Aux. Projectos'!AD$28,'04-Aux. Projectos'!AD$45,'04-Aux. Projectos'!AD$62))</f>
        <v>0</v>
      </c>
      <c r="AE129" s="28">
        <f>+IF('02. Controlo'!$C68=0,0,CHOOSE('02. Controlo'!$C68,'04-Aux. Projectos'!AE$11,'04-Aux. Projectos'!AE$28,'04-Aux. Projectos'!AE$45,'04-Aux. Projectos'!AE$62))</f>
        <v>0</v>
      </c>
      <c r="AF129" s="28">
        <f>+IF('02. Controlo'!$C68=0,0,CHOOSE('02. Controlo'!$C68,'04-Aux. Projectos'!AF$11,'04-Aux. Projectos'!AF$28,'04-Aux. Projectos'!AF$45,'04-Aux. Projectos'!AF$62))</f>
        <v>0</v>
      </c>
      <c r="AG129" s="28">
        <f>+IF('02. Controlo'!$C68=0,0,CHOOSE('02. Controlo'!$C68,'04-Aux. Projectos'!AG$11,'04-Aux. Projectos'!AG$28,'04-Aux. Projectos'!AG$45,'04-Aux. Projectos'!AG$62))</f>
        <v>0</v>
      </c>
    </row>
    <row r="130" spans="2:33" ht="15" customHeight="1" x14ac:dyDescent="0.25">
      <c r="B130" s="36">
        <f t="shared" si="24"/>
        <v>15</v>
      </c>
      <c r="D130" s="28">
        <f>+IF('02. Controlo'!$C69=0,0,CHOOSE('02. Controlo'!$C69,'04-Aux. Projectos'!D$11,'04-Aux. Projectos'!D$28,'04-Aux. Projectos'!D$45,'04-Aux. Projectos'!D$62))</f>
        <v>0</v>
      </c>
      <c r="E130" s="28">
        <f>+IF('02. Controlo'!$C69=0,0,CHOOSE('02. Controlo'!$C69,'04-Aux. Projectos'!E$11,'04-Aux. Projectos'!E$28,'04-Aux. Projectos'!E$45,'04-Aux. Projectos'!E$62))</f>
        <v>0</v>
      </c>
      <c r="F130" s="28">
        <f>+IF('02. Controlo'!$C69=0,0,CHOOSE('02. Controlo'!$C69,'04-Aux. Projectos'!F$11,'04-Aux. Projectos'!F$28,'04-Aux. Projectos'!F$45,'04-Aux. Projectos'!F$62))</f>
        <v>0</v>
      </c>
      <c r="G130" s="28">
        <f>+IF('02. Controlo'!$C69=0,0,CHOOSE('02. Controlo'!$C69,'04-Aux. Projectos'!G$11,'04-Aux. Projectos'!G$28,'04-Aux. Projectos'!G$45,'04-Aux. Projectos'!G$62))</f>
        <v>0</v>
      </c>
      <c r="H130" s="28">
        <f>+IF('02. Controlo'!$C69=0,0,CHOOSE('02. Controlo'!$C69,'04-Aux. Projectos'!H$11,'04-Aux. Projectos'!H$28,'04-Aux. Projectos'!H$45,'04-Aux. Projectos'!H$62))</f>
        <v>0</v>
      </c>
      <c r="I130" s="28">
        <f>+IF('02. Controlo'!$C69=0,0,CHOOSE('02. Controlo'!$C69,'04-Aux. Projectos'!I$11,'04-Aux. Projectos'!I$28,'04-Aux. Projectos'!I$45,'04-Aux. Projectos'!I$62))</f>
        <v>0</v>
      </c>
      <c r="J130" s="28">
        <f>+IF('02. Controlo'!$C69=0,0,CHOOSE('02. Controlo'!$C69,'04-Aux. Projectos'!J$11,'04-Aux. Projectos'!J$28,'04-Aux. Projectos'!J$45,'04-Aux. Projectos'!J$62))</f>
        <v>0</v>
      </c>
      <c r="K130" s="28">
        <f>+IF('02. Controlo'!$C69=0,0,CHOOSE('02. Controlo'!$C69,'04-Aux. Projectos'!K$11,'04-Aux. Projectos'!K$28,'04-Aux. Projectos'!K$45,'04-Aux. Projectos'!K$62))</f>
        <v>0</v>
      </c>
      <c r="L130" s="28">
        <f>+IF('02. Controlo'!$C69=0,0,CHOOSE('02. Controlo'!$C69,'04-Aux. Projectos'!L$11,'04-Aux. Projectos'!L$28,'04-Aux. Projectos'!L$45,'04-Aux. Projectos'!L$62))</f>
        <v>0</v>
      </c>
      <c r="M130" s="28">
        <f>+IF('02. Controlo'!$C69=0,0,CHOOSE('02. Controlo'!$C69,'04-Aux. Projectos'!M$11,'04-Aux. Projectos'!M$28,'04-Aux. Projectos'!M$45,'04-Aux. Projectos'!M$62))</f>
        <v>0</v>
      </c>
      <c r="N130" s="28">
        <f>+IF('02. Controlo'!$C69=0,0,CHOOSE('02. Controlo'!$C69,'04-Aux. Projectos'!N$11,'04-Aux. Projectos'!N$28,'04-Aux. Projectos'!N$45,'04-Aux. Projectos'!N$62))</f>
        <v>0</v>
      </c>
      <c r="O130" s="28">
        <f>+IF('02. Controlo'!$C69=0,0,CHOOSE('02. Controlo'!$C69,'04-Aux. Projectos'!O$11,'04-Aux. Projectos'!O$28,'04-Aux. Projectos'!O$45,'04-Aux. Projectos'!O$62))</f>
        <v>0</v>
      </c>
      <c r="P130" s="28">
        <f>+IF('02. Controlo'!$C69=0,0,CHOOSE('02. Controlo'!$C69,'04-Aux. Projectos'!P$11,'04-Aux. Projectos'!P$28,'04-Aux. Projectos'!P$45,'04-Aux. Projectos'!P$62))</f>
        <v>0</v>
      </c>
      <c r="Q130" s="28">
        <f>+IF('02. Controlo'!$C69=0,0,CHOOSE('02. Controlo'!$C69,'04-Aux. Projectos'!Q$11,'04-Aux. Projectos'!Q$28,'04-Aux. Projectos'!Q$45,'04-Aux. Projectos'!Q$62))</f>
        <v>0</v>
      </c>
      <c r="R130" s="28">
        <f>+IF('02. Controlo'!$C69=0,0,CHOOSE('02. Controlo'!$C69,'04-Aux. Projectos'!R$11,'04-Aux. Projectos'!R$28,'04-Aux. Projectos'!R$45,'04-Aux. Projectos'!R$62))</f>
        <v>0</v>
      </c>
      <c r="S130" s="28">
        <f>+IF('02. Controlo'!$C69=0,0,CHOOSE('02. Controlo'!$C69,'04-Aux. Projectos'!S$11,'04-Aux. Projectos'!S$28,'04-Aux. Projectos'!S$45,'04-Aux. Projectos'!S$62))</f>
        <v>0</v>
      </c>
      <c r="T130" s="28">
        <f>+IF('02. Controlo'!$C69=0,0,CHOOSE('02. Controlo'!$C69,'04-Aux. Projectos'!T$11,'04-Aux. Projectos'!T$28,'04-Aux. Projectos'!T$45,'04-Aux. Projectos'!T$62))</f>
        <v>0</v>
      </c>
      <c r="U130" s="28">
        <f>+IF('02. Controlo'!$C69=0,0,CHOOSE('02. Controlo'!$C69,'04-Aux. Projectos'!U$11,'04-Aux. Projectos'!U$28,'04-Aux. Projectos'!U$45,'04-Aux. Projectos'!U$62))</f>
        <v>0</v>
      </c>
      <c r="V130" s="28">
        <f>+IF('02. Controlo'!$C69=0,0,CHOOSE('02. Controlo'!$C69,'04-Aux. Projectos'!V$11,'04-Aux. Projectos'!V$28,'04-Aux. Projectos'!V$45,'04-Aux. Projectos'!V$62))</f>
        <v>0</v>
      </c>
      <c r="W130" s="28">
        <f>+IF('02. Controlo'!$C69=0,0,CHOOSE('02. Controlo'!$C69,'04-Aux. Projectos'!W$11,'04-Aux. Projectos'!W$28,'04-Aux. Projectos'!W$45,'04-Aux. Projectos'!W$62))</f>
        <v>0</v>
      </c>
      <c r="X130" s="28">
        <f>+IF('02. Controlo'!$C69=0,0,CHOOSE('02. Controlo'!$C69,'04-Aux. Projectos'!X$11,'04-Aux. Projectos'!X$28,'04-Aux. Projectos'!X$45,'04-Aux. Projectos'!X$62))</f>
        <v>0</v>
      </c>
      <c r="Y130" s="28">
        <f>+IF('02. Controlo'!$C69=0,0,CHOOSE('02. Controlo'!$C69,'04-Aux. Projectos'!Y$11,'04-Aux. Projectos'!Y$28,'04-Aux. Projectos'!Y$45,'04-Aux. Projectos'!Y$62))</f>
        <v>0</v>
      </c>
      <c r="Z130" s="28">
        <f>+IF('02. Controlo'!$C69=0,0,CHOOSE('02. Controlo'!$C69,'04-Aux. Projectos'!Z$11,'04-Aux. Projectos'!Z$28,'04-Aux. Projectos'!Z$45,'04-Aux. Projectos'!Z$62))</f>
        <v>0</v>
      </c>
      <c r="AA130" s="28">
        <f>+IF('02. Controlo'!$C69=0,0,CHOOSE('02. Controlo'!$C69,'04-Aux. Projectos'!AA$11,'04-Aux. Projectos'!AA$28,'04-Aux. Projectos'!AA$45,'04-Aux. Projectos'!AA$62))</f>
        <v>0</v>
      </c>
      <c r="AB130" s="28">
        <f>+IF('02. Controlo'!$C69=0,0,CHOOSE('02. Controlo'!$C69,'04-Aux. Projectos'!AB$11,'04-Aux. Projectos'!AB$28,'04-Aux. Projectos'!AB$45,'04-Aux. Projectos'!AB$62))</f>
        <v>0</v>
      </c>
      <c r="AC130" s="28">
        <f>+IF('02. Controlo'!$C69=0,0,CHOOSE('02. Controlo'!$C69,'04-Aux. Projectos'!AC$11,'04-Aux. Projectos'!AC$28,'04-Aux. Projectos'!AC$45,'04-Aux. Projectos'!AC$62))</f>
        <v>0</v>
      </c>
      <c r="AD130" s="28">
        <f>+IF('02. Controlo'!$C69=0,0,CHOOSE('02. Controlo'!$C69,'04-Aux. Projectos'!AD$11,'04-Aux. Projectos'!AD$28,'04-Aux. Projectos'!AD$45,'04-Aux. Projectos'!AD$62))</f>
        <v>0</v>
      </c>
      <c r="AE130" s="28">
        <f>+IF('02. Controlo'!$C69=0,0,CHOOSE('02. Controlo'!$C69,'04-Aux. Projectos'!AE$11,'04-Aux. Projectos'!AE$28,'04-Aux. Projectos'!AE$45,'04-Aux. Projectos'!AE$62))</f>
        <v>0</v>
      </c>
      <c r="AF130" s="28">
        <f>+IF('02. Controlo'!$C69=0,0,CHOOSE('02. Controlo'!$C69,'04-Aux. Projectos'!AF$11,'04-Aux. Projectos'!AF$28,'04-Aux. Projectos'!AF$45,'04-Aux. Projectos'!AF$62))</f>
        <v>0</v>
      </c>
      <c r="AG130" s="28">
        <f>+IF('02. Controlo'!$C69=0,0,CHOOSE('02. Controlo'!$C69,'04-Aux. Projectos'!AG$11,'04-Aux. Projectos'!AG$28,'04-Aux. Projectos'!AG$45,'04-Aux. Projectos'!AG$62))</f>
        <v>0</v>
      </c>
    </row>
    <row r="131" spans="2:33" ht="15" customHeight="1" x14ac:dyDescent="0.25">
      <c r="B131" s="36">
        <f t="shared" si="24"/>
        <v>16</v>
      </c>
      <c r="D131" s="28">
        <f>+IF('02. Controlo'!$C70=0,0,CHOOSE('02. Controlo'!$C70,'04-Aux. Projectos'!D$11,'04-Aux. Projectos'!D$28,'04-Aux. Projectos'!D$45,'04-Aux. Projectos'!D$62))</f>
        <v>0</v>
      </c>
      <c r="E131" s="28">
        <f>+IF('02. Controlo'!$C70=0,0,CHOOSE('02. Controlo'!$C70,'04-Aux. Projectos'!E$11,'04-Aux. Projectos'!E$28,'04-Aux. Projectos'!E$45,'04-Aux. Projectos'!E$62))</f>
        <v>0</v>
      </c>
      <c r="F131" s="28">
        <f>+IF('02. Controlo'!$C70=0,0,CHOOSE('02. Controlo'!$C70,'04-Aux. Projectos'!F$11,'04-Aux. Projectos'!F$28,'04-Aux. Projectos'!F$45,'04-Aux. Projectos'!F$62))</f>
        <v>0</v>
      </c>
      <c r="G131" s="28">
        <f>+IF('02. Controlo'!$C70=0,0,CHOOSE('02. Controlo'!$C70,'04-Aux. Projectos'!G$11,'04-Aux. Projectos'!G$28,'04-Aux. Projectos'!G$45,'04-Aux. Projectos'!G$62))</f>
        <v>0</v>
      </c>
      <c r="H131" s="28">
        <f>+IF('02. Controlo'!$C70=0,0,CHOOSE('02. Controlo'!$C70,'04-Aux. Projectos'!H$11,'04-Aux. Projectos'!H$28,'04-Aux. Projectos'!H$45,'04-Aux. Projectos'!H$62))</f>
        <v>0</v>
      </c>
      <c r="I131" s="28">
        <f>+IF('02. Controlo'!$C70=0,0,CHOOSE('02. Controlo'!$C70,'04-Aux. Projectos'!I$11,'04-Aux. Projectos'!I$28,'04-Aux. Projectos'!I$45,'04-Aux. Projectos'!I$62))</f>
        <v>0</v>
      </c>
      <c r="J131" s="28">
        <f>+IF('02. Controlo'!$C70=0,0,CHOOSE('02. Controlo'!$C70,'04-Aux. Projectos'!J$11,'04-Aux. Projectos'!J$28,'04-Aux. Projectos'!J$45,'04-Aux. Projectos'!J$62))</f>
        <v>0</v>
      </c>
      <c r="K131" s="28">
        <f>+IF('02. Controlo'!$C70=0,0,CHOOSE('02. Controlo'!$C70,'04-Aux. Projectos'!K$11,'04-Aux. Projectos'!K$28,'04-Aux. Projectos'!K$45,'04-Aux. Projectos'!K$62))</f>
        <v>0</v>
      </c>
      <c r="L131" s="28">
        <f>+IF('02. Controlo'!$C70=0,0,CHOOSE('02. Controlo'!$C70,'04-Aux. Projectos'!L$11,'04-Aux. Projectos'!L$28,'04-Aux. Projectos'!L$45,'04-Aux. Projectos'!L$62))</f>
        <v>0</v>
      </c>
      <c r="M131" s="28">
        <f>+IF('02. Controlo'!$C70=0,0,CHOOSE('02. Controlo'!$C70,'04-Aux. Projectos'!M$11,'04-Aux. Projectos'!M$28,'04-Aux. Projectos'!M$45,'04-Aux. Projectos'!M$62))</f>
        <v>0</v>
      </c>
      <c r="N131" s="28">
        <f>+IF('02. Controlo'!$C70=0,0,CHOOSE('02. Controlo'!$C70,'04-Aux. Projectos'!N$11,'04-Aux. Projectos'!N$28,'04-Aux. Projectos'!N$45,'04-Aux. Projectos'!N$62))</f>
        <v>0</v>
      </c>
      <c r="O131" s="28">
        <f>+IF('02. Controlo'!$C70=0,0,CHOOSE('02. Controlo'!$C70,'04-Aux. Projectos'!O$11,'04-Aux. Projectos'!O$28,'04-Aux. Projectos'!O$45,'04-Aux. Projectos'!O$62))</f>
        <v>0</v>
      </c>
      <c r="P131" s="28">
        <f>+IF('02. Controlo'!$C70=0,0,CHOOSE('02. Controlo'!$C70,'04-Aux. Projectos'!P$11,'04-Aux. Projectos'!P$28,'04-Aux. Projectos'!P$45,'04-Aux. Projectos'!P$62))</f>
        <v>0</v>
      </c>
      <c r="Q131" s="28">
        <f>+IF('02. Controlo'!$C70=0,0,CHOOSE('02. Controlo'!$C70,'04-Aux. Projectos'!Q$11,'04-Aux. Projectos'!Q$28,'04-Aux. Projectos'!Q$45,'04-Aux. Projectos'!Q$62))</f>
        <v>0</v>
      </c>
      <c r="R131" s="28">
        <f>+IF('02. Controlo'!$C70=0,0,CHOOSE('02. Controlo'!$C70,'04-Aux. Projectos'!R$11,'04-Aux. Projectos'!R$28,'04-Aux. Projectos'!R$45,'04-Aux. Projectos'!R$62))</f>
        <v>0</v>
      </c>
      <c r="S131" s="28">
        <f>+IF('02. Controlo'!$C70=0,0,CHOOSE('02. Controlo'!$C70,'04-Aux. Projectos'!S$11,'04-Aux. Projectos'!S$28,'04-Aux. Projectos'!S$45,'04-Aux. Projectos'!S$62))</f>
        <v>0</v>
      </c>
      <c r="T131" s="28">
        <f>+IF('02. Controlo'!$C70=0,0,CHOOSE('02. Controlo'!$C70,'04-Aux. Projectos'!T$11,'04-Aux. Projectos'!T$28,'04-Aux. Projectos'!T$45,'04-Aux. Projectos'!T$62))</f>
        <v>0</v>
      </c>
      <c r="U131" s="28">
        <f>+IF('02. Controlo'!$C70=0,0,CHOOSE('02. Controlo'!$C70,'04-Aux. Projectos'!U$11,'04-Aux. Projectos'!U$28,'04-Aux. Projectos'!U$45,'04-Aux. Projectos'!U$62))</f>
        <v>0</v>
      </c>
      <c r="V131" s="28">
        <f>+IF('02. Controlo'!$C70=0,0,CHOOSE('02. Controlo'!$C70,'04-Aux. Projectos'!V$11,'04-Aux. Projectos'!V$28,'04-Aux. Projectos'!V$45,'04-Aux. Projectos'!V$62))</f>
        <v>0</v>
      </c>
      <c r="W131" s="28">
        <f>+IF('02. Controlo'!$C70=0,0,CHOOSE('02. Controlo'!$C70,'04-Aux. Projectos'!W$11,'04-Aux. Projectos'!W$28,'04-Aux. Projectos'!W$45,'04-Aux. Projectos'!W$62))</f>
        <v>0</v>
      </c>
      <c r="X131" s="28">
        <f>+IF('02. Controlo'!$C70=0,0,CHOOSE('02. Controlo'!$C70,'04-Aux. Projectos'!X$11,'04-Aux. Projectos'!X$28,'04-Aux. Projectos'!X$45,'04-Aux. Projectos'!X$62))</f>
        <v>0</v>
      </c>
      <c r="Y131" s="28">
        <f>+IF('02. Controlo'!$C70=0,0,CHOOSE('02. Controlo'!$C70,'04-Aux. Projectos'!Y$11,'04-Aux. Projectos'!Y$28,'04-Aux. Projectos'!Y$45,'04-Aux. Projectos'!Y$62))</f>
        <v>0</v>
      </c>
      <c r="Z131" s="28">
        <f>+IF('02. Controlo'!$C70=0,0,CHOOSE('02. Controlo'!$C70,'04-Aux. Projectos'!Z$11,'04-Aux. Projectos'!Z$28,'04-Aux. Projectos'!Z$45,'04-Aux. Projectos'!Z$62))</f>
        <v>0</v>
      </c>
      <c r="AA131" s="28">
        <f>+IF('02. Controlo'!$C70=0,0,CHOOSE('02. Controlo'!$C70,'04-Aux. Projectos'!AA$11,'04-Aux. Projectos'!AA$28,'04-Aux. Projectos'!AA$45,'04-Aux. Projectos'!AA$62))</f>
        <v>0</v>
      </c>
      <c r="AB131" s="28">
        <f>+IF('02. Controlo'!$C70=0,0,CHOOSE('02. Controlo'!$C70,'04-Aux. Projectos'!AB$11,'04-Aux. Projectos'!AB$28,'04-Aux. Projectos'!AB$45,'04-Aux. Projectos'!AB$62))</f>
        <v>0</v>
      </c>
      <c r="AC131" s="28">
        <f>+IF('02. Controlo'!$C70=0,0,CHOOSE('02. Controlo'!$C70,'04-Aux. Projectos'!AC$11,'04-Aux. Projectos'!AC$28,'04-Aux. Projectos'!AC$45,'04-Aux. Projectos'!AC$62))</f>
        <v>0</v>
      </c>
      <c r="AD131" s="28">
        <f>+IF('02. Controlo'!$C70=0,0,CHOOSE('02. Controlo'!$C70,'04-Aux. Projectos'!AD$11,'04-Aux. Projectos'!AD$28,'04-Aux. Projectos'!AD$45,'04-Aux. Projectos'!AD$62))</f>
        <v>0</v>
      </c>
      <c r="AE131" s="28">
        <f>+IF('02. Controlo'!$C70=0,0,CHOOSE('02. Controlo'!$C70,'04-Aux. Projectos'!AE$11,'04-Aux. Projectos'!AE$28,'04-Aux. Projectos'!AE$45,'04-Aux. Projectos'!AE$62))</f>
        <v>0</v>
      </c>
      <c r="AF131" s="28">
        <f>+IF('02. Controlo'!$C70=0,0,CHOOSE('02. Controlo'!$C70,'04-Aux. Projectos'!AF$11,'04-Aux. Projectos'!AF$28,'04-Aux. Projectos'!AF$45,'04-Aux. Projectos'!AF$62))</f>
        <v>0</v>
      </c>
      <c r="AG131" s="28">
        <f>+IF('02. Controlo'!$C70=0,0,CHOOSE('02. Controlo'!$C70,'04-Aux. Projectos'!AG$11,'04-Aux. Projectos'!AG$28,'04-Aux. Projectos'!AG$45,'04-Aux. Projectos'!AG$62))</f>
        <v>0</v>
      </c>
    </row>
    <row r="132" spans="2:33" ht="15" customHeight="1" x14ac:dyDescent="0.25">
      <c r="B132" s="36">
        <f t="shared" si="24"/>
        <v>17</v>
      </c>
      <c r="D132" s="28">
        <f>+IF('02. Controlo'!$C71=0,0,CHOOSE('02. Controlo'!$C71,'04-Aux. Projectos'!D$11,'04-Aux. Projectos'!D$28,'04-Aux. Projectos'!D$45,'04-Aux. Projectos'!D$62))</f>
        <v>0</v>
      </c>
      <c r="E132" s="28">
        <f>+IF('02. Controlo'!$C71=0,0,CHOOSE('02. Controlo'!$C71,'04-Aux. Projectos'!E$11,'04-Aux. Projectos'!E$28,'04-Aux. Projectos'!E$45,'04-Aux. Projectos'!E$62))</f>
        <v>0</v>
      </c>
      <c r="F132" s="28">
        <f>+IF('02. Controlo'!$C71=0,0,CHOOSE('02. Controlo'!$C71,'04-Aux. Projectos'!F$11,'04-Aux. Projectos'!F$28,'04-Aux. Projectos'!F$45,'04-Aux. Projectos'!F$62))</f>
        <v>0</v>
      </c>
      <c r="G132" s="28">
        <f>+IF('02. Controlo'!$C71=0,0,CHOOSE('02. Controlo'!$C71,'04-Aux. Projectos'!G$11,'04-Aux. Projectos'!G$28,'04-Aux. Projectos'!G$45,'04-Aux. Projectos'!G$62))</f>
        <v>0</v>
      </c>
      <c r="H132" s="28">
        <f>+IF('02. Controlo'!$C71=0,0,CHOOSE('02. Controlo'!$C71,'04-Aux. Projectos'!H$11,'04-Aux. Projectos'!H$28,'04-Aux. Projectos'!H$45,'04-Aux. Projectos'!H$62))</f>
        <v>0</v>
      </c>
      <c r="I132" s="28">
        <f>+IF('02. Controlo'!$C71=0,0,CHOOSE('02. Controlo'!$C71,'04-Aux. Projectos'!I$11,'04-Aux. Projectos'!I$28,'04-Aux. Projectos'!I$45,'04-Aux. Projectos'!I$62))</f>
        <v>0</v>
      </c>
      <c r="J132" s="28">
        <f>+IF('02. Controlo'!$C71=0,0,CHOOSE('02. Controlo'!$C71,'04-Aux. Projectos'!J$11,'04-Aux. Projectos'!J$28,'04-Aux. Projectos'!J$45,'04-Aux. Projectos'!J$62))</f>
        <v>0</v>
      </c>
      <c r="K132" s="28">
        <f>+IF('02. Controlo'!$C71=0,0,CHOOSE('02. Controlo'!$C71,'04-Aux. Projectos'!K$11,'04-Aux. Projectos'!K$28,'04-Aux. Projectos'!K$45,'04-Aux. Projectos'!K$62))</f>
        <v>0</v>
      </c>
      <c r="L132" s="28">
        <f>+IF('02. Controlo'!$C71=0,0,CHOOSE('02. Controlo'!$C71,'04-Aux. Projectos'!L$11,'04-Aux. Projectos'!L$28,'04-Aux. Projectos'!L$45,'04-Aux. Projectos'!L$62))</f>
        <v>0</v>
      </c>
      <c r="M132" s="28">
        <f>+IF('02. Controlo'!$C71=0,0,CHOOSE('02. Controlo'!$C71,'04-Aux. Projectos'!M$11,'04-Aux. Projectos'!M$28,'04-Aux. Projectos'!M$45,'04-Aux. Projectos'!M$62))</f>
        <v>0</v>
      </c>
      <c r="N132" s="28">
        <f>+IF('02. Controlo'!$C71=0,0,CHOOSE('02. Controlo'!$C71,'04-Aux. Projectos'!N$11,'04-Aux. Projectos'!N$28,'04-Aux. Projectos'!N$45,'04-Aux. Projectos'!N$62))</f>
        <v>0</v>
      </c>
      <c r="O132" s="28">
        <f>+IF('02. Controlo'!$C71=0,0,CHOOSE('02. Controlo'!$C71,'04-Aux. Projectos'!O$11,'04-Aux. Projectos'!O$28,'04-Aux. Projectos'!O$45,'04-Aux. Projectos'!O$62))</f>
        <v>0</v>
      </c>
      <c r="P132" s="28">
        <f>+IF('02. Controlo'!$C71=0,0,CHOOSE('02. Controlo'!$C71,'04-Aux. Projectos'!P$11,'04-Aux. Projectos'!P$28,'04-Aux. Projectos'!P$45,'04-Aux. Projectos'!P$62))</f>
        <v>0</v>
      </c>
      <c r="Q132" s="28">
        <f>+IF('02. Controlo'!$C71=0,0,CHOOSE('02. Controlo'!$C71,'04-Aux. Projectos'!Q$11,'04-Aux. Projectos'!Q$28,'04-Aux. Projectos'!Q$45,'04-Aux. Projectos'!Q$62))</f>
        <v>0</v>
      </c>
      <c r="R132" s="28">
        <f>+IF('02. Controlo'!$C71=0,0,CHOOSE('02. Controlo'!$C71,'04-Aux. Projectos'!R$11,'04-Aux. Projectos'!R$28,'04-Aux. Projectos'!R$45,'04-Aux. Projectos'!R$62))</f>
        <v>0</v>
      </c>
      <c r="S132" s="28">
        <f>+IF('02. Controlo'!$C71=0,0,CHOOSE('02. Controlo'!$C71,'04-Aux. Projectos'!S$11,'04-Aux. Projectos'!S$28,'04-Aux. Projectos'!S$45,'04-Aux. Projectos'!S$62))</f>
        <v>0</v>
      </c>
      <c r="T132" s="28">
        <f>+IF('02. Controlo'!$C71=0,0,CHOOSE('02. Controlo'!$C71,'04-Aux. Projectos'!T$11,'04-Aux. Projectos'!T$28,'04-Aux. Projectos'!T$45,'04-Aux. Projectos'!T$62))</f>
        <v>0</v>
      </c>
      <c r="U132" s="28">
        <f>+IF('02. Controlo'!$C71=0,0,CHOOSE('02. Controlo'!$C71,'04-Aux. Projectos'!U$11,'04-Aux. Projectos'!U$28,'04-Aux. Projectos'!U$45,'04-Aux. Projectos'!U$62))</f>
        <v>0</v>
      </c>
      <c r="V132" s="28">
        <f>+IF('02. Controlo'!$C71=0,0,CHOOSE('02. Controlo'!$C71,'04-Aux. Projectos'!V$11,'04-Aux. Projectos'!V$28,'04-Aux. Projectos'!V$45,'04-Aux. Projectos'!V$62))</f>
        <v>0</v>
      </c>
      <c r="W132" s="28">
        <f>+IF('02. Controlo'!$C71=0,0,CHOOSE('02. Controlo'!$C71,'04-Aux. Projectos'!W$11,'04-Aux. Projectos'!W$28,'04-Aux. Projectos'!W$45,'04-Aux. Projectos'!W$62))</f>
        <v>0</v>
      </c>
      <c r="X132" s="28">
        <f>+IF('02. Controlo'!$C71=0,0,CHOOSE('02. Controlo'!$C71,'04-Aux. Projectos'!X$11,'04-Aux. Projectos'!X$28,'04-Aux. Projectos'!X$45,'04-Aux. Projectos'!X$62))</f>
        <v>0</v>
      </c>
      <c r="Y132" s="28">
        <f>+IF('02. Controlo'!$C71=0,0,CHOOSE('02. Controlo'!$C71,'04-Aux. Projectos'!Y$11,'04-Aux. Projectos'!Y$28,'04-Aux. Projectos'!Y$45,'04-Aux. Projectos'!Y$62))</f>
        <v>0</v>
      </c>
      <c r="Z132" s="28">
        <f>+IF('02. Controlo'!$C71=0,0,CHOOSE('02. Controlo'!$C71,'04-Aux. Projectos'!Z$11,'04-Aux. Projectos'!Z$28,'04-Aux. Projectos'!Z$45,'04-Aux. Projectos'!Z$62))</f>
        <v>0</v>
      </c>
      <c r="AA132" s="28">
        <f>+IF('02. Controlo'!$C71=0,0,CHOOSE('02. Controlo'!$C71,'04-Aux. Projectos'!AA$11,'04-Aux. Projectos'!AA$28,'04-Aux. Projectos'!AA$45,'04-Aux. Projectos'!AA$62))</f>
        <v>0</v>
      </c>
      <c r="AB132" s="28">
        <f>+IF('02. Controlo'!$C71=0,0,CHOOSE('02. Controlo'!$C71,'04-Aux. Projectos'!AB$11,'04-Aux. Projectos'!AB$28,'04-Aux. Projectos'!AB$45,'04-Aux. Projectos'!AB$62))</f>
        <v>0</v>
      </c>
      <c r="AC132" s="28">
        <f>+IF('02. Controlo'!$C71=0,0,CHOOSE('02. Controlo'!$C71,'04-Aux. Projectos'!AC$11,'04-Aux. Projectos'!AC$28,'04-Aux. Projectos'!AC$45,'04-Aux. Projectos'!AC$62))</f>
        <v>0</v>
      </c>
      <c r="AD132" s="28">
        <f>+IF('02. Controlo'!$C71=0,0,CHOOSE('02. Controlo'!$C71,'04-Aux. Projectos'!AD$11,'04-Aux. Projectos'!AD$28,'04-Aux. Projectos'!AD$45,'04-Aux. Projectos'!AD$62))</f>
        <v>0</v>
      </c>
      <c r="AE132" s="28">
        <f>+IF('02. Controlo'!$C71=0,0,CHOOSE('02. Controlo'!$C71,'04-Aux. Projectos'!AE$11,'04-Aux. Projectos'!AE$28,'04-Aux. Projectos'!AE$45,'04-Aux. Projectos'!AE$62))</f>
        <v>0</v>
      </c>
      <c r="AF132" s="28">
        <f>+IF('02. Controlo'!$C71=0,0,CHOOSE('02. Controlo'!$C71,'04-Aux. Projectos'!AF$11,'04-Aux. Projectos'!AF$28,'04-Aux. Projectos'!AF$45,'04-Aux. Projectos'!AF$62))</f>
        <v>0</v>
      </c>
      <c r="AG132" s="28">
        <f>+IF('02. Controlo'!$C71=0,0,CHOOSE('02. Controlo'!$C71,'04-Aux. Projectos'!AG$11,'04-Aux. Projectos'!AG$28,'04-Aux. Projectos'!AG$45,'04-Aux. Projectos'!AG$62))</f>
        <v>0</v>
      </c>
    </row>
    <row r="133" spans="2:33" ht="15" customHeight="1" x14ac:dyDescent="0.25">
      <c r="B133" s="36">
        <f t="shared" si="24"/>
        <v>18</v>
      </c>
      <c r="D133" s="28">
        <f>+IF('02. Controlo'!$C72=0,0,CHOOSE('02. Controlo'!$C72,'04-Aux. Projectos'!D$11,'04-Aux. Projectos'!D$28,'04-Aux. Projectos'!D$45,'04-Aux. Projectos'!D$62))</f>
        <v>0</v>
      </c>
      <c r="E133" s="28">
        <f>+IF('02. Controlo'!$C72=0,0,CHOOSE('02. Controlo'!$C72,'04-Aux. Projectos'!E$11,'04-Aux. Projectos'!E$28,'04-Aux. Projectos'!E$45,'04-Aux. Projectos'!E$62))</f>
        <v>0</v>
      </c>
      <c r="F133" s="28">
        <f>+IF('02. Controlo'!$C72=0,0,CHOOSE('02. Controlo'!$C72,'04-Aux. Projectos'!F$11,'04-Aux. Projectos'!F$28,'04-Aux. Projectos'!F$45,'04-Aux. Projectos'!F$62))</f>
        <v>0</v>
      </c>
      <c r="G133" s="28">
        <f>+IF('02. Controlo'!$C72=0,0,CHOOSE('02. Controlo'!$C72,'04-Aux. Projectos'!G$11,'04-Aux. Projectos'!G$28,'04-Aux. Projectos'!G$45,'04-Aux. Projectos'!G$62))</f>
        <v>0</v>
      </c>
      <c r="H133" s="28">
        <f>+IF('02. Controlo'!$C72=0,0,CHOOSE('02. Controlo'!$C72,'04-Aux. Projectos'!H$11,'04-Aux. Projectos'!H$28,'04-Aux. Projectos'!H$45,'04-Aux. Projectos'!H$62))</f>
        <v>0</v>
      </c>
      <c r="I133" s="28">
        <f>+IF('02. Controlo'!$C72=0,0,CHOOSE('02. Controlo'!$C72,'04-Aux. Projectos'!I$11,'04-Aux. Projectos'!I$28,'04-Aux. Projectos'!I$45,'04-Aux. Projectos'!I$62))</f>
        <v>0</v>
      </c>
      <c r="J133" s="28">
        <f>+IF('02. Controlo'!$C72=0,0,CHOOSE('02. Controlo'!$C72,'04-Aux. Projectos'!J$11,'04-Aux. Projectos'!J$28,'04-Aux. Projectos'!J$45,'04-Aux. Projectos'!J$62))</f>
        <v>0</v>
      </c>
      <c r="K133" s="28">
        <f>+IF('02. Controlo'!$C72=0,0,CHOOSE('02. Controlo'!$C72,'04-Aux. Projectos'!K$11,'04-Aux. Projectos'!K$28,'04-Aux. Projectos'!K$45,'04-Aux. Projectos'!K$62))</f>
        <v>0</v>
      </c>
      <c r="L133" s="28">
        <f>+IF('02. Controlo'!$C72=0,0,CHOOSE('02. Controlo'!$C72,'04-Aux. Projectos'!L$11,'04-Aux. Projectos'!L$28,'04-Aux. Projectos'!L$45,'04-Aux. Projectos'!L$62))</f>
        <v>0</v>
      </c>
      <c r="M133" s="28">
        <f>+IF('02. Controlo'!$C72=0,0,CHOOSE('02. Controlo'!$C72,'04-Aux. Projectos'!M$11,'04-Aux. Projectos'!M$28,'04-Aux. Projectos'!M$45,'04-Aux. Projectos'!M$62))</f>
        <v>0</v>
      </c>
      <c r="N133" s="28">
        <f>+IF('02. Controlo'!$C72=0,0,CHOOSE('02. Controlo'!$C72,'04-Aux. Projectos'!N$11,'04-Aux. Projectos'!N$28,'04-Aux. Projectos'!N$45,'04-Aux. Projectos'!N$62))</f>
        <v>0</v>
      </c>
      <c r="O133" s="28">
        <f>+IF('02. Controlo'!$C72=0,0,CHOOSE('02. Controlo'!$C72,'04-Aux. Projectos'!O$11,'04-Aux. Projectos'!O$28,'04-Aux. Projectos'!O$45,'04-Aux. Projectos'!O$62))</f>
        <v>0</v>
      </c>
      <c r="P133" s="28">
        <f>+IF('02. Controlo'!$C72=0,0,CHOOSE('02. Controlo'!$C72,'04-Aux. Projectos'!P$11,'04-Aux. Projectos'!P$28,'04-Aux. Projectos'!P$45,'04-Aux. Projectos'!P$62))</f>
        <v>0</v>
      </c>
      <c r="Q133" s="28">
        <f>+IF('02. Controlo'!$C72=0,0,CHOOSE('02. Controlo'!$C72,'04-Aux. Projectos'!Q$11,'04-Aux. Projectos'!Q$28,'04-Aux. Projectos'!Q$45,'04-Aux. Projectos'!Q$62))</f>
        <v>0</v>
      </c>
      <c r="R133" s="28">
        <f>+IF('02. Controlo'!$C72=0,0,CHOOSE('02. Controlo'!$C72,'04-Aux. Projectos'!R$11,'04-Aux. Projectos'!R$28,'04-Aux. Projectos'!R$45,'04-Aux. Projectos'!R$62))</f>
        <v>0</v>
      </c>
      <c r="S133" s="28">
        <f>+IF('02. Controlo'!$C72=0,0,CHOOSE('02. Controlo'!$C72,'04-Aux. Projectos'!S$11,'04-Aux. Projectos'!S$28,'04-Aux. Projectos'!S$45,'04-Aux. Projectos'!S$62))</f>
        <v>0</v>
      </c>
      <c r="T133" s="28">
        <f>+IF('02. Controlo'!$C72=0,0,CHOOSE('02. Controlo'!$C72,'04-Aux. Projectos'!T$11,'04-Aux. Projectos'!T$28,'04-Aux. Projectos'!T$45,'04-Aux. Projectos'!T$62))</f>
        <v>0</v>
      </c>
      <c r="U133" s="28">
        <f>+IF('02. Controlo'!$C72=0,0,CHOOSE('02. Controlo'!$C72,'04-Aux. Projectos'!U$11,'04-Aux. Projectos'!U$28,'04-Aux. Projectos'!U$45,'04-Aux. Projectos'!U$62))</f>
        <v>0</v>
      </c>
      <c r="V133" s="28">
        <f>+IF('02. Controlo'!$C72=0,0,CHOOSE('02. Controlo'!$C72,'04-Aux. Projectos'!V$11,'04-Aux. Projectos'!V$28,'04-Aux. Projectos'!V$45,'04-Aux. Projectos'!V$62))</f>
        <v>0</v>
      </c>
      <c r="W133" s="28">
        <f>+IF('02. Controlo'!$C72=0,0,CHOOSE('02. Controlo'!$C72,'04-Aux. Projectos'!W$11,'04-Aux. Projectos'!W$28,'04-Aux. Projectos'!W$45,'04-Aux. Projectos'!W$62))</f>
        <v>0</v>
      </c>
      <c r="X133" s="28">
        <f>+IF('02. Controlo'!$C72=0,0,CHOOSE('02. Controlo'!$C72,'04-Aux. Projectos'!X$11,'04-Aux. Projectos'!X$28,'04-Aux. Projectos'!X$45,'04-Aux. Projectos'!X$62))</f>
        <v>0</v>
      </c>
      <c r="Y133" s="28">
        <f>+IF('02. Controlo'!$C72=0,0,CHOOSE('02. Controlo'!$C72,'04-Aux. Projectos'!Y$11,'04-Aux. Projectos'!Y$28,'04-Aux. Projectos'!Y$45,'04-Aux. Projectos'!Y$62))</f>
        <v>0</v>
      </c>
      <c r="Z133" s="28">
        <f>+IF('02. Controlo'!$C72=0,0,CHOOSE('02. Controlo'!$C72,'04-Aux. Projectos'!Z$11,'04-Aux. Projectos'!Z$28,'04-Aux. Projectos'!Z$45,'04-Aux. Projectos'!Z$62))</f>
        <v>0</v>
      </c>
      <c r="AA133" s="28">
        <f>+IF('02. Controlo'!$C72=0,0,CHOOSE('02. Controlo'!$C72,'04-Aux. Projectos'!AA$11,'04-Aux. Projectos'!AA$28,'04-Aux. Projectos'!AA$45,'04-Aux. Projectos'!AA$62))</f>
        <v>0</v>
      </c>
      <c r="AB133" s="28">
        <f>+IF('02. Controlo'!$C72=0,0,CHOOSE('02. Controlo'!$C72,'04-Aux. Projectos'!AB$11,'04-Aux. Projectos'!AB$28,'04-Aux. Projectos'!AB$45,'04-Aux. Projectos'!AB$62))</f>
        <v>0</v>
      </c>
      <c r="AC133" s="28">
        <f>+IF('02. Controlo'!$C72=0,0,CHOOSE('02. Controlo'!$C72,'04-Aux. Projectos'!AC$11,'04-Aux. Projectos'!AC$28,'04-Aux. Projectos'!AC$45,'04-Aux. Projectos'!AC$62))</f>
        <v>0</v>
      </c>
      <c r="AD133" s="28">
        <f>+IF('02. Controlo'!$C72=0,0,CHOOSE('02. Controlo'!$C72,'04-Aux. Projectos'!AD$11,'04-Aux. Projectos'!AD$28,'04-Aux. Projectos'!AD$45,'04-Aux. Projectos'!AD$62))</f>
        <v>0</v>
      </c>
      <c r="AE133" s="28">
        <f>+IF('02. Controlo'!$C72=0,0,CHOOSE('02. Controlo'!$C72,'04-Aux. Projectos'!AE$11,'04-Aux. Projectos'!AE$28,'04-Aux. Projectos'!AE$45,'04-Aux. Projectos'!AE$62))</f>
        <v>0</v>
      </c>
      <c r="AF133" s="28">
        <f>+IF('02. Controlo'!$C72=0,0,CHOOSE('02. Controlo'!$C72,'04-Aux. Projectos'!AF$11,'04-Aux. Projectos'!AF$28,'04-Aux. Projectos'!AF$45,'04-Aux. Projectos'!AF$62))</f>
        <v>0</v>
      </c>
      <c r="AG133" s="28">
        <f>+IF('02. Controlo'!$C72=0,0,CHOOSE('02. Controlo'!$C72,'04-Aux. Projectos'!AG$11,'04-Aux. Projectos'!AG$28,'04-Aux. Projectos'!AG$45,'04-Aux. Projectos'!AG$62))</f>
        <v>0</v>
      </c>
    </row>
    <row r="134" spans="2:33" ht="15" customHeight="1" x14ac:dyDescent="0.25">
      <c r="B134" s="36">
        <f t="shared" si="24"/>
        <v>19</v>
      </c>
      <c r="D134" s="28">
        <f>+IF('02. Controlo'!$C74=0,0,CHOOSE('02. Controlo'!$C74,'04-Aux. Projectos'!D$11,'04-Aux. Projectos'!D$28,'04-Aux. Projectos'!D$45,'04-Aux. Projectos'!D$62))</f>
        <v>0</v>
      </c>
      <c r="E134" s="28">
        <f>+IF('02. Controlo'!$C74=0,0,CHOOSE('02. Controlo'!$C74,'04-Aux. Projectos'!E$11,'04-Aux. Projectos'!E$28,'04-Aux. Projectos'!E$45,'04-Aux. Projectos'!E$62))</f>
        <v>0</v>
      </c>
      <c r="F134" s="28">
        <f>+IF('02. Controlo'!$C74=0,0,CHOOSE('02. Controlo'!$C74,'04-Aux. Projectos'!F$11,'04-Aux. Projectos'!F$28,'04-Aux. Projectos'!F$45,'04-Aux. Projectos'!F$62))</f>
        <v>0</v>
      </c>
      <c r="G134" s="28">
        <f>+IF('02. Controlo'!$C74=0,0,CHOOSE('02. Controlo'!$C74,'04-Aux. Projectos'!G$11,'04-Aux. Projectos'!G$28,'04-Aux. Projectos'!G$45,'04-Aux. Projectos'!G$62))</f>
        <v>0</v>
      </c>
      <c r="H134" s="28">
        <f>+IF('02. Controlo'!$C74=0,0,CHOOSE('02. Controlo'!$C74,'04-Aux. Projectos'!H$11,'04-Aux. Projectos'!H$28,'04-Aux. Projectos'!H$45,'04-Aux. Projectos'!H$62))</f>
        <v>0</v>
      </c>
      <c r="I134" s="28">
        <f>+IF('02. Controlo'!$C74=0,0,CHOOSE('02. Controlo'!$C74,'04-Aux. Projectos'!I$11,'04-Aux. Projectos'!I$28,'04-Aux. Projectos'!I$45,'04-Aux. Projectos'!I$62))</f>
        <v>0</v>
      </c>
      <c r="J134" s="28">
        <f>+IF('02. Controlo'!$C74=0,0,CHOOSE('02. Controlo'!$C74,'04-Aux. Projectos'!J$11,'04-Aux. Projectos'!J$28,'04-Aux. Projectos'!J$45,'04-Aux. Projectos'!J$62))</f>
        <v>0</v>
      </c>
      <c r="K134" s="28">
        <f>+IF('02. Controlo'!$C74=0,0,CHOOSE('02. Controlo'!$C74,'04-Aux. Projectos'!K$11,'04-Aux. Projectos'!K$28,'04-Aux. Projectos'!K$45,'04-Aux. Projectos'!K$62))</f>
        <v>0</v>
      </c>
      <c r="L134" s="28">
        <f>+IF('02. Controlo'!$C74=0,0,CHOOSE('02. Controlo'!$C74,'04-Aux. Projectos'!L$11,'04-Aux. Projectos'!L$28,'04-Aux. Projectos'!L$45,'04-Aux. Projectos'!L$62))</f>
        <v>0</v>
      </c>
      <c r="M134" s="28">
        <f>+IF('02. Controlo'!$C74=0,0,CHOOSE('02. Controlo'!$C74,'04-Aux. Projectos'!M$11,'04-Aux. Projectos'!M$28,'04-Aux. Projectos'!M$45,'04-Aux. Projectos'!M$62))</f>
        <v>0</v>
      </c>
      <c r="N134" s="28">
        <f>+IF('02. Controlo'!$C74=0,0,CHOOSE('02. Controlo'!$C74,'04-Aux. Projectos'!N$11,'04-Aux. Projectos'!N$28,'04-Aux. Projectos'!N$45,'04-Aux. Projectos'!N$62))</f>
        <v>0</v>
      </c>
      <c r="O134" s="28">
        <f>+IF('02. Controlo'!$C74=0,0,CHOOSE('02. Controlo'!$C74,'04-Aux. Projectos'!O$11,'04-Aux. Projectos'!O$28,'04-Aux. Projectos'!O$45,'04-Aux. Projectos'!O$62))</f>
        <v>0</v>
      </c>
      <c r="P134" s="28">
        <f>+IF('02. Controlo'!$C74=0,0,CHOOSE('02. Controlo'!$C74,'04-Aux. Projectos'!P$11,'04-Aux. Projectos'!P$28,'04-Aux. Projectos'!P$45,'04-Aux. Projectos'!P$62))</f>
        <v>0</v>
      </c>
      <c r="Q134" s="28">
        <f>+IF('02. Controlo'!$C74=0,0,CHOOSE('02. Controlo'!$C74,'04-Aux. Projectos'!Q$11,'04-Aux. Projectos'!Q$28,'04-Aux. Projectos'!Q$45,'04-Aux. Projectos'!Q$62))</f>
        <v>0</v>
      </c>
      <c r="R134" s="28">
        <f>+IF('02. Controlo'!$C74=0,0,CHOOSE('02. Controlo'!$C74,'04-Aux. Projectos'!R$11,'04-Aux. Projectos'!R$28,'04-Aux. Projectos'!R$45,'04-Aux. Projectos'!R$62))</f>
        <v>0</v>
      </c>
      <c r="S134" s="28">
        <f>+IF('02. Controlo'!$C74=0,0,CHOOSE('02. Controlo'!$C74,'04-Aux. Projectos'!S$11,'04-Aux. Projectos'!S$28,'04-Aux. Projectos'!S$45,'04-Aux. Projectos'!S$62))</f>
        <v>0</v>
      </c>
      <c r="T134" s="28">
        <f>+IF('02. Controlo'!$C74=0,0,CHOOSE('02. Controlo'!$C74,'04-Aux. Projectos'!T$11,'04-Aux. Projectos'!T$28,'04-Aux. Projectos'!T$45,'04-Aux. Projectos'!T$62))</f>
        <v>0</v>
      </c>
      <c r="U134" s="28">
        <f>+IF('02. Controlo'!$C74=0,0,CHOOSE('02. Controlo'!$C74,'04-Aux. Projectos'!U$11,'04-Aux. Projectos'!U$28,'04-Aux. Projectos'!U$45,'04-Aux. Projectos'!U$62))</f>
        <v>0</v>
      </c>
      <c r="V134" s="28">
        <f>+IF('02. Controlo'!$C74=0,0,CHOOSE('02. Controlo'!$C74,'04-Aux. Projectos'!V$11,'04-Aux. Projectos'!V$28,'04-Aux. Projectos'!V$45,'04-Aux. Projectos'!V$62))</f>
        <v>0</v>
      </c>
      <c r="W134" s="28">
        <f>+IF('02. Controlo'!$C74=0,0,CHOOSE('02. Controlo'!$C74,'04-Aux. Projectos'!W$11,'04-Aux. Projectos'!W$28,'04-Aux. Projectos'!W$45,'04-Aux. Projectos'!W$62))</f>
        <v>0</v>
      </c>
      <c r="X134" s="28">
        <f>+IF('02. Controlo'!$C74=0,0,CHOOSE('02. Controlo'!$C74,'04-Aux. Projectos'!X$11,'04-Aux. Projectos'!X$28,'04-Aux. Projectos'!X$45,'04-Aux. Projectos'!X$62))</f>
        <v>0</v>
      </c>
      <c r="Y134" s="28">
        <f>+IF('02. Controlo'!$C74=0,0,CHOOSE('02. Controlo'!$C74,'04-Aux. Projectos'!Y$11,'04-Aux. Projectos'!Y$28,'04-Aux. Projectos'!Y$45,'04-Aux. Projectos'!Y$62))</f>
        <v>0</v>
      </c>
      <c r="Z134" s="28">
        <f>+IF('02. Controlo'!$C74=0,0,CHOOSE('02. Controlo'!$C74,'04-Aux. Projectos'!Z$11,'04-Aux. Projectos'!Z$28,'04-Aux. Projectos'!Z$45,'04-Aux. Projectos'!Z$62))</f>
        <v>0</v>
      </c>
      <c r="AA134" s="28">
        <f>+IF('02. Controlo'!$C74=0,0,CHOOSE('02. Controlo'!$C74,'04-Aux. Projectos'!AA$11,'04-Aux. Projectos'!AA$28,'04-Aux. Projectos'!AA$45,'04-Aux. Projectos'!AA$62))</f>
        <v>0</v>
      </c>
      <c r="AB134" s="28">
        <f>+IF('02. Controlo'!$C74=0,0,CHOOSE('02. Controlo'!$C74,'04-Aux. Projectos'!AB$11,'04-Aux. Projectos'!AB$28,'04-Aux. Projectos'!AB$45,'04-Aux. Projectos'!AB$62))</f>
        <v>0</v>
      </c>
      <c r="AC134" s="28">
        <f>+IF('02. Controlo'!$C74=0,0,CHOOSE('02. Controlo'!$C74,'04-Aux. Projectos'!AC$11,'04-Aux. Projectos'!AC$28,'04-Aux. Projectos'!AC$45,'04-Aux. Projectos'!AC$62))</f>
        <v>0</v>
      </c>
      <c r="AD134" s="28">
        <f>+IF('02. Controlo'!$C74=0,0,CHOOSE('02. Controlo'!$C74,'04-Aux. Projectos'!AD$11,'04-Aux. Projectos'!AD$28,'04-Aux. Projectos'!AD$45,'04-Aux. Projectos'!AD$62))</f>
        <v>0</v>
      </c>
      <c r="AE134" s="28">
        <f>+IF('02. Controlo'!$C74=0,0,CHOOSE('02. Controlo'!$C74,'04-Aux. Projectos'!AE$11,'04-Aux. Projectos'!AE$28,'04-Aux. Projectos'!AE$45,'04-Aux. Projectos'!AE$62))</f>
        <v>0</v>
      </c>
      <c r="AF134" s="28">
        <f>+IF('02. Controlo'!$C74=0,0,CHOOSE('02. Controlo'!$C74,'04-Aux. Projectos'!AF$11,'04-Aux. Projectos'!AF$28,'04-Aux. Projectos'!AF$45,'04-Aux. Projectos'!AF$62))</f>
        <v>0</v>
      </c>
      <c r="AG134" s="28">
        <f>+IF('02. Controlo'!$C74=0,0,CHOOSE('02. Controlo'!$C74,'04-Aux. Projectos'!AG$11,'04-Aux. Projectos'!AG$28,'04-Aux. Projectos'!AG$45,'04-Aux. Projectos'!AG$62))</f>
        <v>0</v>
      </c>
    </row>
    <row r="135" spans="2:33" ht="15" customHeight="1" x14ac:dyDescent="0.25">
      <c r="B135" s="36">
        <f t="shared" si="24"/>
        <v>20</v>
      </c>
      <c r="D135" s="28">
        <f>+IF('02. Controlo'!$C75=0,0,CHOOSE('02. Controlo'!$C75,'04-Aux. Projectos'!D$11,'04-Aux. Projectos'!D$28,'04-Aux. Projectos'!D$45,'04-Aux. Projectos'!D$62))</f>
        <v>0</v>
      </c>
      <c r="E135" s="28">
        <f>+IF('02. Controlo'!$C75=0,0,CHOOSE('02. Controlo'!$C75,'04-Aux. Projectos'!E$11,'04-Aux. Projectos'!E$28,'04-Aux. Projectos'!E$45,'04-Aux. Projectos'!E$62))</f>
        <v>0</v>
      </c>
      <c r="F135" s="28">
        <f>+IF('02. Controlo'!$C75=0,0,CHOOSE('02. Controlo'!$C75,'04-Aux. Projectos'!F$11,'04-Aux. Projectos'!F$28,'04-Aux. Projectos'!F$45,'04-Aux. Projectos'!F$62))</f>
        <v>0</v>
      </c>
      <c r="G135" s="28">
        <f>+IF('02. Controlo'!$C75=0,0,CHOOSE('02. Controlo'!$C75,'04-Aux. Projectos'!G$11,'04-Aux. Projectos'!G$28,'04-Aux. Projectos'!G$45,'04-Aux. Projectos'!G$62))</f>
        <v>0</v>
      </c>
      <c r="H135" s="28">
        <f>+IF('02. Controlo'!$C75=0,0,CHOOSE('02. Controlo'!$C75,'04-Aux. Projectos'!H$11,'04-Aux. Projectos'!H$28,'04-Aux. Projectos'!H$45,'04-Aux. Projectos'!H$62))</f>
        <v>0</v>
      </c>
      <c r="I135" s="28">
        <f>+IF('02. Controlo'!$C75=0,0,CHOOSE('02. Controlo'!$C75,'04-Aux. Projectos'!I$11,'04-Aux. Projectos'!I$28,'04-Aux. Projectos'!I$45,'04-Aux. Projectos'!I$62))</f>
        <v>0</v>
      </c>
      <c r="J135" s="28">
        <f>+IF('02. Controlo'!$C75=0,0,CHOOSE('02. Controlo'!$C75,'04-Aux. Projectos'!J$11,'04-Aux. Projectos'!J$28,'04-Aux. Projectos'!J$45,'04-Aux. Projectos'!J$62))</f>
        <v>0</v>
      </c>
      <c r="K135" s="28">
        <f>+IF('02. Controlo'!$C75=0,0,CHOOSE('02. Controlo'!$C75,'04-Aux. Projectos'!K$11,'04-Aux. Projectos'!K$28,'04-Aux. Projectos'!K$45,'04-Aux. Projectos'!K$62))</f>
        <v>0</v>
      </c>
      <c r="L135" s="28">
        <f>+IF('02. Controlo'!$C75=0,0,CHOOSE('02. Controlo'!$C75,'04-Aux. Projectos'!L$11,'04-Aux. Projectos'!L$28,'04-Aux. Projectos'!L$45,'04-Aux. Projectos'!L$62))</f>
        <v>0</v>
      </c>
      <c r="M135" s="28">
        <f>+IF('02. Controlo'!$C75=0,0,CHOOSE('02. Controlo'!$C75,'04-Aux. Projectos'!M$11,'04-Aux. Projectos'!M$28,'04-Aux. Projectos'!M$45,'04-Aux. Projectos'!M$62))</f>
        <v>0</v>
      </c>
      <c r="N135" s="28">
        <f>+IF('02. Controlo'!$C75=0,0,CHOOSE('02. Controlo'!$C75,'04-Aux. Projectos'!N$11,'04-Aux. Projectos'!N$28,'04-Aux. Projectos'!N$45,'04-Aux. Projectos'!N$62))</f>
        <v>0</v>
      </c>
      <c r="O135" s="28">
        <f>+IF('02. Controlo'!$C75=0,0,CHOOSE('02. Controlo'!$C75,'04-Aux. Projectos'!O$11,'04-Aux. Projectos'!O$28,'04-Aux. Projectos'!O$45,'04-Aux. Projectos'!O$62))</f>
        <v>0</v>
      </c>
      <c r="P135" s="28">
        <f>+IF('02. Controlo'!$C75=0,0,CHOOSE('02. Controlo'!$C75,'04-Aux. Projectos'!P$11,'04-Aux. Projectos'!P$28,'04-Aux. Projectos'!P$45,'04-Aux. Projectos'!P$62))</f>
        <v>0</v>
      </c>
      <c r="Q135" s="28">
        <f>+IF('02. Controlo'!$C75=0,0,CHOOSE('02. Controlo'!$C75,'04-Aux. Projectos'!Q$11,'04-Aux. Projectos'!Q$28,'04-Aux. Projectos'!Q$45,'04-Aux. Projectos'!Q$62))</f>
        <v>0</v>
      </c>
      <c r="R135" s="28">
        <f>+IF('02. Controlo'!$C75=0,0,CHOOSE('02. Controlo'!$C75,'04-Aux. Projectos'!R$11,'04-Aux. Projectos'!R$28,'04-Aux. Projectos'!R$45,'04-Aux. Projectos'!R$62))</f>
        <v>0</v>
      </c>
      <c r="S135" s="28">
        <f>+IF('02. Controlo'!$C75=0,0,CHOOSE('02. Controlo'!$C75,'04-Aux. Projectos'!S$11,'04-Aux. Projectos'!S$28,'04-Aux. Projectos'!S$45,'04-Aux. Projectos'!S$62))</f>
        <v>0</v>
      </c>
      <c r="T135" s="28">
        <f>+IF('02. Controlo'!$C75=0,0,CHOOSE('02. Controlo'!$C75,'04-Aux. Projectos'!T$11,'04-Aux. Projectos'!T$28,'04-Aux. Projectos'!T$45,'04-Aux. Projectos'!T$62))</f>
        <v>0</v>
      </c>
      <c r="U135" s="28">
        <f>+IF('02. Controlo'!$C75=0,0,CHOOSE('02. Controlo'!$C75,'04-Aux. Projectos'!U$11,'04-Aux. Projectos'!U$28,'04-Aux. Projectos'!U$45,'04-Aux. Projectos'!U$62))</f>
        <v>0</v>
      </c>
      <c r="V135" s="28">
        <f>+IF('02. Controlo'!$C75=0,0,CHOOSE('02. Controlo'!$C75,'04-Aux. Projectos'!V$11,'04-Aux. Projectos'!V$28,'04-Aux. Projectos'!V$45,'04-Aux. Projectos'!V$62))</f>
        <v>0</v>
      </c>
      <c r="W135" s="28">
        <f>+IF('02. Controlo'!$C75=0,0,CHOOSE('02. Controlo'!$C75,'04-Aux. Projectos'!W$11,'04-Aux. Projectos'!W$28,'04-Aux. Projectos'!W$45,'04-Aux. Projectos'!W$62))</f>
        <v>0</v>
      </c>
      <c r="X135" s="28">
        <f>+IF('02. Controlo'!$C75=0,0,CHOOSE('02. Controlo'!$C75,'04-Aux. Projectos'!X$11,'04-Aux. Projectos'!X$28,'04-Aux. Projectos'!X$45,'04-Aux. Projectos'!X$62))</f>
        <v>0</v>
      </c>
      <c r="Y135" s="28">
        <f>+IF('02. Controlo'!$C75=0,0,CHOOSE('02. Controlo'!$C75,'04-Aux. Projectos'!Y$11,'04-Aux. Projectos'!Y$28,'04-Aux. Projectos'!Y$45,'04-Aux. Projectos'!Y$62))</f>
        <v>0</v>
      </c>
      <c r="Z135" s="28">
        <f>+IF('02. Controlo'!$C75=0,0,CHOOSE('02. Controlo'!$C75,'04-Aux. Projectos'!Z$11,'04-Aux. Projectos'!Z$28,'04-Aux. Projectos'!Z$45,'04-Aux. Projectos'!Z$62))</f>
        <v>0</v>
      </c>
      <c r="AA135" s="28">
        <f>+IF('02. Controlo'!$C75=0,0,CHOOSE('02. Controlo'!$C75,'04-Aux. Projectos'!AA$11,'04-Aux. Projectos'!AA$28,'04-Aux. Projectos'!AA$45,'04-Aux. Projectos'!AA$62))</f>
        <v>0</v>
      </c>
      <c r="AB135" s="28">
        <f>+IF('02. Controlo'!$C75=0,0,CHOOSE('02. Controlo'!$C75,'04-Aux. Projectos'!AB$11,'04-Aux. Projectos'!AB$28,'04-Aux. Projectos'!AB$45,'04-Aux. Projectos'!AB$62))</f>
        <v>0</v>
      </c>
      <c r="AC135" s="28">
        <f>+IF('02. Controlo'!$C75=0,0,CHOOSE('02. Controlo'!$C75,'04-Aux. Projectos'!AC$11,'04-Aux. Projectos'!AC$28,'04-Aux. Projectos'!AC$45,'04-Aux. Projectos'!AC$62))</f>
        <v>0</v>
      </c>
      <c r="AD135" s="28">
        <f>+IF('02. Controlo'!$C75=0,0,CHOOSE('02. Controlo'!$C75,'04-Aux. Projectos'!AD$11,'04-Aux. Projectos'!AD$28,'04-Aux. Projectos'!AD$45,'04-Aux. Projectos'!AD$62))</f>
        <v>0</v>
      </c>
      <c r="AE135" s="28">
        <f>+IF('02. Controlo'!$C75=0,0,CHOOSE('02. Controlo'!$C75,'04-Aux. Projectos'!AE$11,'04-Aux. Projectos'!AE$28,'04-Aux. Projectos'!AE$45,'04-Aux. Projectos'!AE$62))</f>
        <v>0</v>
      </c>
      <c r="AF135" s="28">
        <f>+IF('02. Controlo'!$C75=0,0,CHOOSE('02. Controlo'!$C75,'04-Aux. Projectos'!AF$11,'04-Aux. Projectos'!AF$28,'04-Aux. Projectos'!AF$45,'04-Aux. Projectos'!AF$62))</f>
        <v>0</v>
      </c>
      <c r="AG135" s="28">
        <f>+IF('02. Controlo'!$C75=0,0,CHOOSE('02. Controlo'!$C75,'04-Aux. Projectos'!AG$11,'04-Aux. Projectos'!AG$28,'04-Aux. Projectos'!AG$45,'04-Aux. Projectos'!AG$62))</f>
        <v>0</v>
      </c>
    </row>
    <row r="136" spans="2:33" ht="15" customHeight="1" x14ac:dyDescent="0.25">
      <c r="B136" s="36"/>
      <c r="D136" s="28"/>
      <c r="E136" s="28"/>
      <c r="F136" s="28"/>
      <c r="G136" s="28"/>
      <c r="H136" s="28"/>
      <c r="I136" s="28"/>
      <c r="J136" s="28"/>
      <c r="K136" s="28"/>
      <c r="L136" s="28"/>
      <c r="M136" s="28"/>
      <c r="N136" s="28"/>
      <c r="O136" s="28"/>
      <c r="P136" s="28"/>
      <c r="Q136" s="28"/>
      <c r="R136" s="28"/>
      <c r="S136" s="28"/>
      <c r="T136" s="28"/>
      <c r="U136" s="28"/>
      <c r="V136" s="28"/>
      <c r="W136" s="28"/>
      <c r="X136" s="28"/>
      <c r="Y136" s="28"/>
      <c r="Z136" s="28"/>
      <c r="AA136" s="28"/>
      <c r="AB136" s="28"/>
      <c r="AC136" s="28"/>
      <c r="AD136" s="28"/>
      <c r="AE136" s="28"/>
      <c r="AF136" s="28"/>
      <c r="AG136" s="28"/>
    </row>
    <row r="137" spans="2:33" ht="15" customHeight="1" x14ac:dyDescent="0.25">
      <c r="B137" s="2" t="s">
        <v>95</v>
      </c>
      <c r="D137" s="13">
        <f t="shared" ref="D137:AG137" si="25">+D7</f>
        <v>1</v>
      </c>
      <c r="E137" s="13">
        <f t="shared" si="25"/>
        <v>2</v>
      </c>
      <c r="F137" s="13">
        <f t="shared" si="25"/>
        <v>3</v>
      </c>
      <c r="G137" s="13">
        <f t="shared" si="25"/>
        <v>4</v>
      </c>
      <c r="H137" s="13">
        <f t="shared" si="25"/>
        <v>5</v>
      </c>
      <c r="I137" s="13">
        <f t="shared" si="25"/>
        <v>6</v>
      </c>
      <c r="J137" s="13">
        <f t="shared" si="25"/>
        <v>7</v>
      </c>
      <c r="K137" s="13">
        <f t="shared" si="25"/>
        <v>8</v>
      </c>
      <c r="L137" s="13">
        <f t="shared" si="25"/>
        <v>9</v>
      </c>
      <c r="M137" s="13">
        <f t="shared" si="25"/>
        <v>10</v>
      </c>
      <c r="N137" s="13">
        <f t="shared" si="25"/>
        <v>11</v>
      </c>
      <c r="O137" s="13">
        <f t="shared" si="25"/>
        <v>12</v>
      </c>
      <c r="P137" s="13">
        <f t="shared" si="25"/>
        <v>13</v>
      </c>
      <c r="Q137" s="13">
        <f t="shared" si="25"/>
        <v>14</v>
      </c>
      <c r="R137" s="13">
        <f t="shared" si="25"/>
        <v>15</v>
      </c>
      <c r="S137" s="13">
        <f t="shared" si="25"/>
        <v>16</v>
      </c>
      <c r="T137" s="13">
        <f t="shared" si="25"/>
        <v>17</v>
      </c>
      <c r="U137" s="13">
        <f t="shared" si="25"/>
        <v>18</v>
      </c>
      <c r="V137" s="13">
        <f t="shared" si="25"/>
        <v>19</v>
      </c>
      <c r="W137" s="13">
        <f t="shared" si="25"/>
        <v>20</v>
      </c>
      <c r="X137" s="13">
        <f t="shared" si="25"/>
        <v>21</v>
      </c>
      <c r="Y137" s="13">
        <f t="shared" si="25"/>
        <v>22</v>
      </c>
      <c r="Z137" s="13">
        <f t="shared" si="25"/>
        <v>23</v>
      </c>
      <c r="AA137" s="13">
        <f t="shared" si="25"/>
        <v>24</v>
      </c>
      <c r="AB137" s="13">
        <f t="shared" si="25"/>
        <v>25</v>
      </c>
      <c r="AC137" s="13">
        <f t="shared" si="25"/>
        <v>26</v>
      </c>
      <c r="AD137" s="13">
        <f t="shared" si="25"/>
        <v>27</v>
      </c>
      <c r="AE137" s="13">
        <f t="shared" si="25"/>
        <v>28</v>
      </c>
      <c r="AF137" s="13">
        <f t="shared" si="25"/>
        <v>29</v>
      </c>
      <c r="AG137" s="13">
        <f t="shared" si="25"/>
        <v>30</v>
      </c>
    </row>
    <row r="138" spans="2:33" ht="15" customHeight="1" x14ac:dyDescent="0.25">
      <c r="B138" s="36">
        <v>1</v>
      </c>
      <c r="C138" s="13"/>
      <c r="D138" s="41">
        <f>+IF(D$7&lt;'02. Controlo'!$D52,0,IF(D$7='02. Controlo'!$D52,D94,D116))*'02. Controlo'!$F52</f>
        <v>0</v>
      </c>
      <c r="E138" s="41">
        <f>+IF(E$7&lt;'02. Controlo'!$D52,0,IF(E$7='02. Controlo'!$D52,E94,E116))*'02. Controlo'!$F52</f>
        <v>0</v>
      </c>
      <c r="F138" s="41">
        <f>+IF(F$7&lt;'02. Controlo'!$D52,0,IF(F$7='02. Controlo'!$D52,F94,F116))*'02. Controlo'!$F52</f>
        <v>0</v>
      </c>
      <c r="G138" s="41">
        <f>+IF(G$7&lt;'02. Controlo'!$D52,0,IF(G$7='02. Controlo'!$D52,G94,G116))*'02. Controlo'!$F52</f>
        <v>-63570.915787980397</v>
      </c>
      <c r="H138" s="41">
        <f>+IF(H$7&lt;'02. Controlo'!$D52,0,IF(H$7='02. Controlo'!$D52,H94,H116))*'02. Controlo'!$F52</f>
        <v>0</v>
      </c>
      <c r="I138" s="41">
        <f>+IF(I$7&lt;'02. Controlo'!$D52,0,IF(I$7='02. Controlo'!$D52,I94,I116))*'02. Controlo'!$F52</f>
        <v>0</v>
      </c>
      <c r="J138" s="41">
        <f>+IF(J$7&lt;'02. Controlo'!$D52,0,IF(J$7='02. Controlo'!$D52,J94,J116))*'02. Controlo'!$F52</f>
        <v>0</v>
      </c>
      <c r="K138" s="41">
        <f>+IF(K$7&lt;'02. Controlo'!$D52,0,IF(K$7='02. Controlo'!$D52,K94,K116))*'02. Controlo'!$F52</f>
        <v>0</v>
      </c>
      <c r="L138" s="41">
        <f>+IF(L$7&lt;'02. Controlo'!$D52,0,IF(L$7='02. Controlo'!$D52,L94,L116))*'02. Controlo'!$F52</f>
        <v>0</v>
      </c>
      <c r="M138" s="41">
        <f>+IF(M$7&lt;'02. Controlo'!$D52,0,IF(M$7='02. Controlo'!$D52,M94,M116))*'02. Controlo'!$F52</f>
        <v>0</v>
      </c>
      <c r="N138" s="41">
        <f>+IF(N$7&lt;'02. Controlo'!$D52,0,IF(N$7='02. Controlo'!$D52,N94,N116))*'02. Controlo'!$F52</f>
        <v>0</v>
      </c>
      <c r="O138" s="41">
        <f>+IF(O$7&lt;'02. Controlo'!$D52,0,IF(O$7='02. Controlo'!$D52,O94,O116))*'02. Controlo'!$F52</f>
        <v>0</v>
      </c>
      <c r="P138" s="41">
        <f>+IF(P$7&lt;'02. Controlo'!$D52,0,IF(P$7='02. Controlo'!$D52,P94,P116))*'02. Controlo'!$F52</f>
        <v>0</v>
      </c>
      <c r="Q138" s="41">
        <f>+IF(Q$7&lt;'02. Controlo'!$D52,0,IF(Q$7='02. Controlo'!$D52,Q94,Q116))*'02. Controlo'!$F52</f>
        <v>0</v>
      </c>
      <c r="R138" s="41">
        <f>+IF(R$7&lt;'02. Controlo'!$D52,0,IF(R$7='02. Controlo'!$D52,R94,R116))*'02. Controlo'!$F52</f>
        <v>0</v>
      </c>
      <c r="S138" s="41">
        <f>+IF(S$7&lt;'02. Controlo'!$D52,0,IF(S$7='02. Controlo'!$D52,S94,S116))*'02. Controlo'!$F52</f>
        <v>0</v>
      </c>
      <c r="T138" s="41">
        <f>+IF(T$7&lt;'02. Controlo'!$D52,0,IF(T$7='02. Controlo'!$D52,T94,T116))*'02. Controlo'!$F52</f>
        <v>0</v>
      </c>
      <c r="U138" s="41">
        <f>+IF(U$7&lt;'02. Controlo'!$D52,0,IF(U$7='02. Controlo'!$D52,U94,U116))*'02. Controlo'!$F52</f>
        <v>0</v>
      </c>
      <c r="V138" s="41">
        <f>+IF(V$7&lt;'02. Controlo'!$D52,0,IF(V$7='02. Controlo'!$D52,V94,V116))*'02. Controlo'!$F52</f>
        <v>0</v>
      </c>
      <c r="W138" s="41">
        <f>+IF(W$7&lt;'02. Controlo'!$D52,0,IF(W$7='02. Controlo'!$D52,W94,W116))*'02. Controlo'!$F52</f>
        <v>0</v>
      </c>
      <c r="X138" s="41">
        <f>+IF(X$7&lt;'02. Controlo'!$D52,0,IF(X$7='02. Controlo'!$D52,X94,X116))*'02. Controlo'!$F52</f>
        <v>0</v>
      </c>
      <c r="Y138" s="41">
        <f>+IF(Y$7&lt;'02. Controlo'!$D52,0,IF(Y$7='02. Controlo'!$D52,Y94,Y116))*'02. Controlo'!$F52</f>
        <v>0</v>
      </c>
      <c r="Z138" s="41">
        <f>+IF(Z$7&lt;'02. Controlo'!$D52,0,IF(Z$7='02. Controlo'!$D52,Z94,Z116))*'02. Controlo'!$F52</f>
        <v>0</v>
      </c>
      <c r="AA138" s="41">
        <f>+IF(AA$7&lt;'02. Controlo'!$D52,0,IF(AA$7='02. Controlo'!$D52,AA94,AA116))*'02. Controlo'!$F52</f>
        <v>0</v>
      </c>
      <c r="AB138" s="41">
        <f>+IF(AB$7&lt;'02. Controlo'!$D52,0,IF(AB$7='02. Controlo'!$D52,AB94,AB116))*'02. Controlo'!$F52</f>
        <v>0</v>
      </c>
      <c r="AC138" s="41">
        <f>+IF(AC$7&lt;'02. Controlo'!$D52,0,IF(AC$7='02. Controlo'!$D52,AC94,AC116))*'02. Controlo'!$F52</f>
        <v>0</v>
      </c>
      <c r="AD138" s="41">
        <f>+IF(AD$7&lt;'02. Controlo'!$D52,0,IF(AD$7='02. Controlo'!$D52,AD94,AD116))*'02. Controlo'!$F52</f>
        <v>0</v>
      </c>
      <c r="AE138" s="41">
        <f>+IF(AE$7&lt;'02. Controlo'!$D52,0,IF(AE$7='02. Controlo'!$D52,AE94,AE116))*'02. Controlo'!$F52</f>
        <v>0</v>
      </c>
      <c r="AF138" s="41">
        <f>+IF(AF$7&lt;'02. Controlo'!$D52,0,IF(AF$7='02. Controlo'!$D52,AF94,AF116))*'02. Controlo'!$F52</f>
        <v>0</v>
      </c>
      <c r="AG138" s="41">
        <f>+IF(AG$7&lt;'02. Controlo'!$D52,0,IF(AG$7='02. Controlo'!$D52,AG94,AG116))*'02. Controlo'!$F52</f>
        <v>0</v>
      </c>
    </row>
    <row r="139" spans="2:33" ht="15" customHeight="1" x14ac:dyDescent="0.25">
      <c r="B139" s="36">
        <f>+B138+1</f>
        <v>2</v>
      </c>
      <c r="D139" s="41">
        <f>+IF(D$7&lt;'02. Controlo'!$D53,0,IF(D$7='02. Controlo'!$D53,D95,D117))*'02. Controlo'!$F53</f>
        <v>0</v>
      </c>
      <c r="E139" s="41">
        <f>+IF(E$7&lt;'02. Controlo'!$D53,0,IF(E$7='02. Controlo'!$D53,E95,E117))*'02. Controlo'!$F53</f>
        <v>-44254.000129531691</v>
      </c>
      <c r="F139" s="41">
        <f>+IF(F$7&lt;'02. Controlo'!$D53,0,IF(F$7='02. Controlo'!$D53,F95,F117))*'02. Controlo'!$F53</f>
        <v>-18000</v>
      </c>
      <c r="G139" s="41">
        <f>+IF(G$7&lt;'02. Controlo'!$D53,0,IF(G$7='02. Controlo'!$D53,G95,G117))*'02. Controlo'!$F53</f>
        <v>0</v>
      </c>
      <c r="H139" s="41">
        <f>+IF(H$7&lt;'02. Controlo'!$D53,0,IF(H$7='02. Controlo'!$D53,H95,H117))*'02. Controlo'!$F53</f>
        <v>0</v>
      </c>
      <c r="I139" s="41">
        <f>+IF(I$7&lt;'02. Controlo'!$D53,0,IF(I$7='02. Controlo'!$D53,I95,I117))*'02. Controlo'!$F53</f>
        <v>0</v>
      </c>
      <c r="J139" s="41">
        <f>+IF(J$7&lt;'02. Controlo'!$D53,0,IF(J$7='02. Controlo'!$D53,J95,J117))*'02. Controlo'!$F53</f>
        <v>0</v>
      </c>
      <c r="K139" s="41">
        <f>+IF(K$7&lt;'02. Controlo'!$D53,0,IF(K$7='02. Controlo'!$D53,K95,K117))*'02. Controlo'!$F53</f>
        <v>0</v>
      </c>
      <c r="L139" s="41">
        <f>+IF(L$7&lt;'02. Controlo'!$D53,0,IF(L$7='02. Controlo'!$D53,L95,L117))*'02. Controlo'!$F53</f>
        <v>0</v>
      </c>
      <c r="M139" s="41">
        <f>+IF(M$7&lt;'02. Controlo'!$D53,0,IF(M$7='02. Controlo'!$D53,M95,M117))*'02. Controlo'!$F53</f>
        <v>0</v>
      </c>
      <c r="N139" s="41">
        <f>+IF(N$7&lt;'02. Controlo'!$D53,0,IF(N$7='02. Controlo'!$D53,N95,N117))*'02. Controlo'!$F53</f>
        <v>0</v>
      </c>
      <c r="O139" s="41">
        <f>+IF(O$7&lt;'02. Controlo'!$D53,0,IF(O$7='02. Controlo'!$D53,O95,O117))*'02. Controlo'!$F53</f>
        <v>0</v>
      </c>
      <c r="P139" s="41">
        <f>+IF(P$7&lt;'02. Controlo'!$D53,0,IF(P$7='02. Controlo'!$D53,P95,P117))*'02. Controlo'!$F53</f>
        <v>0</v>
      </c>
      <c r="Q139" s="41">
        <f>+IF(Q$7&lt;'02. Controlo'!$D53,0,IF(Q$7='02. Controlo'!$D53,Q95,Q117))*'02. Controlo'!$F53</f>
        <v>0</v>
      </c>
      <c r="R139" s="41">
        <f>+IF(R$7&lt;'02. Controlo'!$D53,0,IF(R$7='02. Controlo'!$D53,R95,R117))*'02. Controlo'!$F53</f>
        <v>0</v>
      </c>
      <c r="S139" s="41">
        <f>+IF(S$7&lt;'02. Controlo'!$D53,0,IF(S$7='02. Controlo'!$D53,S95,S117))*'02. Controlo'!$F53</f>
        <v>0</v>
      </c>
      <c r="T139" s="41">
        <f>+IF(T$7&lt;'02. Controlo'!$D53,0,IF(T$7='02. Controlo'!$D53,T95,T117))*'02. Controlo'!$F53</f>
        <v>0</v>
      </c>
      <c r="U139" s="41">
        <f>+IF(U$7&lt;'02. Controlo'!$D53,0,IF(U$7='02. Controlo'!$D53,U95,U117))*'02. Controlo'!$F53</f>
        <v>0</v>
      </c>
      <c r="V139" s="41">
        <f>+IF(V$7&lt;'02. Controlo'!$D53,0,IF(V$7='02. Controlo'!$D53,V95,V117))*'02. Controlo'!$F53</f>
        <v>0</v>
      </c>
      <c r="W139" s="41">
        <f>+IF(W$7&lt;'02. Controlo'!$D53,0,IF(W$7='02. Controlo'!$D53,W95,W117))*'02. Controlo'!$F53</f>
        <v>0</v>
      </c>
      <c r="X139" s="41">
        <f>+IF(X$7&lt;'02. Controlo'!$D53,0,IF(X$7='02. Controlo'!$D53,X95,X117))*'02. Controlo'!$F53</f>
        <v>0</v>
      </c>
      <c r="Y139" s="41">
        <f>+IF(Y$7&lt;'02. Controlo'!$D53,0,IF(Y$7='02. Controlo'!$D53,Y95,Y117))*'02. Controlo'!$F53</f>
        <v>0</v>
      </c>
      <c r="Z139" s="41">
        <f>+IF(Z$7&lt;'02. Controlo'!$D53,0,IF(Z$7='02. Controlo'!$D53,Z95,Z117))*'02. Controlo'!$F53</f>
        <v>0</v>
      </c>
      <c r="AA139" s="41">
        <f>+IF(AA$7&lt;'02. Controlo'!$D53,0,IF(AA$7='02. Controlo'!$D53,AA95,AA117))*'02. Controlo'!$F53</f>
        <v>0</v>
      </c>
      <c r="AB139" s="41">
        <f>+IF(AB$7&lt;'02. Controlo'!$D53,0,IF(AB$7='02. Controlo'!$D53,AB95,AB117))*'02. Controlo'!$F53</f>
        <v>0</v>
      </c>
      <c r="AC139" s="41">
        <f>+IF(AC$7&lt;'02. Controlo'!$D53,0,IF(AC$7='02. Controlo'!$D53,AC95,AC117))*'02. Controlo'!$F53</f>
        <v>0</v>
      </c>
      <c r="AD139" s="41">
        <f>+IF(AD$7&lt;'02. Controlo'!$D53,0,IF(AD$7='02. Controlo'!$D53,AD95,AD117))*'02. Controlo'!$F53</f>
        <v>0</v>
      </c>
      <c r="AE139" s="41">
        <f>+IF(AE$7&lt;'02. Controlo'!$D53,0,IF(AE$7='02. Controlo'!$D53,AE95,AE117))*'02. Controlo'!$F53</f>
        <v>0</v>
      </c>
      <c r="AF139" s="41">
        <f>+IF(AF$7&lt;'02. Controlo'!$D53,0,IF(AF$7='02. Controlo'!$D53,AF95,AF117))*'02. Controlo'!$F53</f>
        <v>0</v>
      </c>
      <c r="AG139" s="41">
        <f>+IF(AG$7&lt;'02. Controlo'!$D53,0,IF(AG$7='02. Controlo'!$D53,AG95,AG117))*'02. Controlo'!$F53</f>
        <v>0</v>
      </c>
    </row>
    <row r="140" spans="2:33" ht="15" customHeight="1" x14ac:dyDescent="0.25">
      <c r="B140" s="36">
        <f t="shared" ref="B140:B157" si="26">+B139+1</f>
        <v>3</v>
      </c>
      <c r="D140" s="41">
        <f>+IF(D$7&lt;'02. Controlo'!$D54,0,IF(D$7='02. Controlo'!$D54,D96,D118))*'02. Controlo'!$F54</f>
        <v>-10500.000001537695</v>
      </c>
      <c r="E140" s="41">
        <f>+IF(E$7&lt;'02. Controlo'!$D54,0,IF(E$7='02. Controlo'!$D54,E96,E118))*'02. Controlo'!$F54</f>
        <v>-14000</v>
      </c>
      <c r="F140" s="41">
        <f>+IF(F$7&lt;'02. Controlo'!$D54,0,IF(F$7='02. Controlo'!$D54,F96,F118))*'02. Controlo'!$F54</f>
        <v>-10500</v>
      </c>
      <c r="G140" s="41">
        <f>+IF(G$7&lt;'02. Controlo'!$D54,0,IF(G$7='02. Controlo'!$D54,G96,G118))*'02. Controlo'!$F54</f>
        <v>0</v>
      </c>
      <c r="H140" s="41">
        <f>+IF(H$7&lt;'02. Controlo'!$D54,0,IF(H$7='02. Controlo'!$D54,H96,H118))*'02. Controlo'!$F54</f>
        <v>0</v>
      </c>
      <c r="I140" s="41">
        <f>+IF(I$7&lt;'02. Controlo'!$D54,0,IF(I$7='02. Controlo'!$D54,I96,I118))*'02. Controlo'!$F54</f>
        <v>0</v>
      </c>
      <c r="J140" s="41">
        <f>+IF(J$7&lt;'02. Controlo'!$D54,0,IF(J$7='02. Controlo'!$D54,J96,J118))*'02. Controlo'!$F54</f>
        <v>0</v>
      </c>
      <c r="K140" s="41">
        <f>+IF(K$7&lt;'02. Controlo'!$D54,0,IF(K$7='02. Controlo'!$D54,K96,K118))*'02. Controlo'!$F54</f>
        <v>0</v>
      </c>
      <c r="L140" s="41">
        <f>+IF(L$7&lt;'02. Controlo'!$D54,0,IF(L$7='02. Controlo'!$D54,L96,L118))*'02. Controlo'!$F54</f>
        <v>0</v>
      </c>
      <c r="M140" s="41">
        <f>+IF(M$7&lt;'02. Controlo'!$D54,0,IF(M$7='02. Controlo'!$D54,M96,M118))*'02. Controlo'!$F54</f>
        <v>0</v>
      </c>
      <c r="N140" s="41">
        <f>+IF(N$7&lt;'02. Controlo'!$D54,0,IF(N$7='02. Controlo'!$D54,N96,N118))*'02. Controlo'!$F54</f>
        <v>0</v>
      </c>
      <c r="O140" s="41">
        <f>+IF(O$7&lt;'02. Controlo'!$D54,0,IF(O$7='02. Controlo'!$D54,O96,O118))*'02. Controlo'!$F54</f>
        <v>0</v>
      </c>
      <c r="P140" s="41">
        <f>+IF(P$7&lt;'02. Controlo'!$D54,0,IF(P$7='02. Controlo'!$D54,P96,P118))*'02. Controlo'!$F54</f>
        <v>0</v>
      </c>
      <c r="Q140" s="41">
        <f>+IF(Q$7&lt;'02. Controlo'!$D54,0,IF(Q$7='02. Controlo'!$D54,Q96,Q118))*'02. Controlo'!$F54</f>
        <v>0</v>
      </c>
      <c r="R140" s="41">
        <f>+IF(R$7&lt;'02. Controlo'!$D54,0,IF(R$7='02. Controlo'!$D54,R96,R118))*'02. Controlo'!$F54</f>
        <v>0</v>
      </c>
      <c r="S140" s="41">
        <f>+IF(S$7&lt;'02. Controlo'!$D54,0,IF(S$7='02. Controlo'!$D54,S96,S118))*'02. Controlo'!$F54</f>
        <v>0</v>
      </c>
      <c r="T140" s="41">
        <f>+IF(T$7&lt;'02. Controlo'!$D54,0,IF(T$7='02. Controlo'!$D54,T96,T118))*'02. Controlo'!$F54</f>
        <v>0</v>
      </c>
      <c r="U140" s="41">
        <f>+IF(U$7&lt;'02. Controlo'!$D54,0,IF(U$7='02. Controlo'!$D54,U96,U118))*'02. Controlo'!$F54</f>
        <v>0</v>
      </c>
      <c r="V140" s="41">
        <f>+IF(V$7&lt;'02. Controlo'!$D54,0,IF(V$7='02. Controlo'!$D54,V96,V118))*'02. Controlo'!$F54</f>
        <v>0</v>
      </c>
      <c r="W140" s="41">
        <f>+IF(W$7&lt;'02. Controlo'!$D54,0,IF(W$7='02. Controlo'!$D54,W96,W118))*'02. Controlo'!$F54</f>
        <v>0</v>
      </c>
      <c r="X140" s="41">
        <f>+IF(X$7&lt;'02. Controlo'!$D54,0,IF(X$7='02. Controlo'!$D54,X96,X118))*'02. Controlo'!$F54</f>
        <v>0</v>
      </c>
      <c r="Y140" s="41">
        <f>+IF(Y$7&lt;'02. Controlo'!$D54,0,IF(Y$7='02. Controlo'!$D54,Y96,Y118))*'02. Controlo'!$F54</f>
        <v>0</v>
      </c>
      <c r="Z140" s="41">
        <f>+IF(Z$7&lt;'02. Controlo'!$D54,0,IF(Z$7='02. Controlo'!$D54,Z96,Z118))*'02. Controlo'!$F54</f>
        <v>0</v>
      </c>
      <c r="AA140" s="41">
        <f>+IF(AA$7&lt;'02. Controlo'!$D54,0,IF(AA$7='02. Controlo'!$D54,AA96,AA118))*'02. Controlo'!$F54</f>
        <v>0</v>
      </c>
      <c r="AB140" s="41">
        <f>+IF(AB$7&lt;'02. Controlo'!$D54,0,IF(AB$7='02. Controlo'!$D54,AB96,AB118))*'02. Controlo'!$F54</f>
        <v>0</v>
      </c>
      <c r="AC140" s="41">
        <f>+IF(AC$7&lt;'02. Controlo'!$D54,0,IF(AC$7='02. Controlo'!$D54,AC96,AC118))*'02. Controlo'!$F54</f>
        <v>0</v>
      </c>
      <c r="AD140" s="41">
        <f>+IF(AD$7&lt;'02. Controlo'!$D54,0,IF(AD$7='02. Controlo'!$D54,AD96,AD118))*'02. Controlo'!$F54</f>
        <v>0</v>
      </c>
      <c r="AE140" s="41">
        <f>+IF(AE$7&lt;'02. Controlo'!$D54,0,IF(AE$7='02. Controlo'!$D54,AE96,AE118))*'02. Controlo'!$F54</f>
        <v>0</v>
      </c>
      <c r="AF140" s="41">
        <f>+IF(AF$7&lt;'02. Controlo'!$D54,0,IF(AF$7='02. Controlo'!$D54,AF96,AF118))*'02. Controlo'!$F54</f>
        <v>0</v>
      </c>
      <c r="AG140" s="41">
        <f>+IF(AG$7&lt;'02. Controlo'!$D54,0,IF(AG$7='02. Controlo'!$D54,AG96,AG118))*'02. Controlo'!$F54</f>
        <v>0</v>
      </c>
    </row>
    <row r="141" spans="2:33" ht="15" customHeight="1" x14ac:dyDescent="0.25">
      <c r="B141" s="36">
        <f t="shared" si="26"/>
        <v>4</v>
      </c>
      <c r="D141" s="41">
        <f>+IF(D$7&lt;'02. Controlo'!$D55,0,IF(D$7='02. Controlo'!$D55,D97,D119))*'02. Controlo'!$F55</f>
        <v>0</v>
      </c>
      <c r="E141" s="41">
        <f>+IF(E$7&lt;'02. Controlo'!$D55,0,IF(E$7='02. Controlo'!$D55,E97,E119))*'02. Controlo'!$F55</f>
        <v>0</v>
      </c>
      <c r="F141" s="41">
        <f>+IF(F$7&lt;'02. Controlo'!$D55,0,IF(F$7='02. Controlo'!$D55,F97,F119))*'02. Controlo'!$F55</f>
        <v>0</v>
      </c>
      <c r="G141" s="41">
        <f>+IF(G$7&lt;'02. Controlo'!$D55,0,IF(G$7='02. Controlo'!$D55,G97,G119))*'02. Controlo'!$F55</f>
        <v>0</v>
      </c>
      <c r="H141" s="41">
        <f>+IF(H$7&lt;'02. Controlo'!$D55,0,IF(H$7='02. Controlo'!$D55,H97,H119))*'02. Controlo'!$F55</f>
        <v>-50992.839118862757</v>
      </c>
      <c r="I141" s="41">
        <f>+IF(I$7&lt;'02. Controlo'!$D55,0,IF(I$7='02. Controlo'!$D55,I97,I119))*'02. Controlo'!$F55</f>
        <v>0</v>
      </c>
      <c r="J141" s="41">
        <f>+IF(J$7&lt;'02. Controlo'!$D55,0,IF(J$7='02. Controlo'!$D55,J97,J119))*'02. Controlo'!$F55</f>
        <v>0</v>
      </c>
      <c r="K141" s="41">
        <f>+IF(K$7&lt;'02. Controlo'!$D55,0,IF(K$7='02. Controlo'!$D55,K97,K119))*'02. Controlo'!$F55</f>
        <v>0</v>
      </c>
      <c r="L141" s="41">
        <f>+IF(L$7&lt;'02. Controlo'!$D55,0,IF(L$7='02. Controlo'!$D55,L97,L119))*'02. Controlo'!$F55</f>
        <v>0</v>
      </c>
      <c r="M141" s="41">
        <f>+IF(M$7&lt;'02. Controlo'!$D55,0,IF(M$7='02. Controlo'!$D55,M97,M119))*'02. Controlo'!$F55</f>
        <v>0</v>
      </c>
      <c r="N141" s="41">
        <f>+IF(N$7&lt;'02. Controlo'!$D55,0,IF(N$7='02. Controlo'!$D55,N97,N119))*'02. Controlo'!$F55</f>
        <v>0</v>
      </c>
      <c r="O141" s="41">
        <f>+IF(O$7&lt;'02. Controlo'!$D55,0,IF(O$7='02. Controlo'!$D55,O97,O119))*'02. Controlo'!$F55</f>
        <v>0</v>
      </c>
      <c r="P141" s="41">
        <f>+IF(P$7&lt;'02. Controlo'!$D55,0,IF(P$7='02. Controlo'!$D55,P97,P119))*'02. Controlo'!$F55</f>
        <v>0</v>
      </c>
      <c r="Q141" s="41">
        <f>+IF(Q$7&lt;'02. Controlo'!$D55,0,IF(Q$7='02. Controlo'!$D55,Q97,Q119))*'02. Controlo'!$F55</f>
        <v>0</v>
      </c>
      <c r="R141" s="41">
        <f>+IF(R$7&lt;'02. Controlo'!$D55,0,IF(R$7='02. Controlo'!$D55,R97,R119))*'02. Controlo'!$F55</f>
        <v>0</v>
      </c>
      <c r="S141" s="41">
        <f>+IF(S$7&lt;'02. Controlo'!$D55,0,IF(S$7='02. Controlo'!$D55,S97,S119))*'02. Controlo'!$F55</f>
        <v>0</v>
      </c>
      <c r="T141" s="41">
        <f>+IF(T$7&lt;'02. Controlo'!$D55,0,IF(T$7='02. Controlo'!$D55,T97,T119))*'02. Controlo'!$F55</f>
        <v>0</v>
      </c>
      <c r="U141" s="41">
        <f>+IF(U$7&lt;'02. Controlo'!$D55,0,IF(U$7='02. Controlo'!$D55,U97,U119))*'02. Controlo'!$F55</f>
        <v>0</v>
      </c>
      <c r="V141" s="41">
        <f>+IF(V$7&lt;'02. Controlo'!$D55,0,IF(V$7='02. Controlo'!$D55,V97,V119))*'02. Controlo'!$F55</f>
        <v>0</v>
      </c>
      <c r="W141" s="41">
        <f>+IF(W$7&lt;'02. Controlo'!$D55,0,IF(W$7='02. Controlo'!$D55,W97,W119))*'02. Controlo'!$F55</f>
        <v>0</v>
      </c>
      <c r="X141" s="41">
        <f>+IF(X$7&lt;'02. Controlo'!$D55,0,IF(X$7='02. Controlo'!$D55,X97,X119))*'02. Controlo'!$F55</f>
        <v>0</v>
      </c>
      <c r="Y141" s="41">
        <f>+IF(Y$7&lt;'02. Controlo'!$D55,0,IF(Y$7='02. Controlo'!$D55,Y97,Y119))*'02. Controlo'!$F55</f>
        <v>0</v>
      </c>
      <c r="Z141" s="41">
        <f>+IF(Z$7&lt;'02. Controlo'!$D55,0,IF(Z$7='02. Controlo'!$D55,Z97,Z119))*'02. Controlo'!$F55</f>
        <v>0</v>
      </c>
      <c r="AA141" s="41">
        <f>+IF(AA$7&lt;'02. Controlo'!$D55,0,IF(AA$7='02. Controlo'!$D55,AA97,AA119))*'02. Controlo'!$F55</f>
        <v>0</v>
      </c>
      <c r="AB141" s="41">
        <f>+IF(AB$7&lt;'02. Controlo'!$D55,0,IF(AB$7='02. Controlo'!$D55,AB97,AB119))*'02. Controlo'!$F55</f>
        <v>0</v>
      </c>
      <c r="AC141" s="41">
        <f>+IF(AC$7&lt;'02. Controlo'!$D55,0,IF(AC$7='02. Controlo'!$D55,AC97,AC119))*'02. Controlo'!$F55</f>
        <v>0</v>
      </c>
      <c r="AD141" s="41">
        <f>+IF(AD$7&lt;'02. Controlo'!$D55,0,IF(AD$7='02. Controlo'!$D55,AD97,AD119))*'02. Controlo'!$F55</f>
        <v>0</v>
      </c>
      <c r="AE141" s="41">
        <f>+IF(AE$7&lt;'02. Controlo'!$D55,0,IF(AE$7='02. Controlo'!$D55,AE97,AE119))*'02. Controlo'!$F55</f>
        <v>0</v>
      </c>
      <c r="AF141" s="41">
        <f>+IF(AF$7&lt;'02. Controlo'!$D55,0,IF(AF$7='02. Controlo'!$D55,AF97,AF119))*'02. Controlo'!$F55</f>
        <v>0</v>
      </c>
      <c r="AG141" s="41">
        <f>+IF(AG$7&lt;'02. Controlo'!$D55,0,IF(AG$7='02. Controlo'!$D55,AG97,AG119))*'02. Controlo'!$F55</f>
        <v>0</v>
      </c>
    </row>
    <row r="142" spans="2:33" ht="15" customHeight="1" x14ac:dyDescent="0.25">
      <c r="B142" s="36">
        <f t="shared" si="26"/>
        <v>5</v>
      </c>
      <c r="D142" s="41">
        <f>+IF(D$7&lt;'02. Controlo'!$D56,0,IF(D$7='02. Controlo'!$D56,D98,D120))*'02. Controlo'!$F56</f>
        <v>0</v>
      </c>
      <c r="E142" s="41">
        <f>+IF(E$7&lt;'02. Controlo'!$D56,0,IF(E$7='02. Controlo'!$D56,E98,E120))*'02. Controlo'!$F56</f>
        <v>-37246.467048759921</v>
      </c>
      <c r="F142" s="41">
        <f>+IF(F$7&lt;'02. Controlo'!$D56,0,IF(F$7='02. Controlo'!$D56,F98,F120))*'02. Controlo'!$F56</f>
        <v>-15000</v>
      </c>
      <c r="G142" s="41">
        <f>+IF(G$7&lt;'02. Controlo'!$D56,0,IF(G$7='02. Controlo'!$D56,G98,G120))*'02. Controlo'!$F56</f>
        <v>0</v>
      </c>
      <c r="H142" s="41">
        <f>+IF(H$7&lt;'02. Controlo'!$D56,0,IF(H$7='02. Controlo'!$D56,H98,H120))*'02. Controlo'!$F56</f>
        <v>0</v>
      </c>
      <c r="I142" s="41">
        <f>+IF(I$7&lt;'02. Controlo'!$D56,0,IF(I$7='02. Controlo'!$D56,I98,I120))*'02. Controlo'!$F56</f>
        <v>0</v>
      </c>
      <c r="J142" s="41">
        <f>+IF(J$7&lt;'02. Controlo'!$D56,0,IF(J$7='02. Controlo'!$D56,J98,J120))*'02. Controlo'!$F56</f>
        <v>0</v>
      </c>
      <c r="K142" s="41">
        <f>+IF(K$7&lt;'02. Controlo'!$D56,0,IF(K$7='02. Controlo'!$D56,K98,K120))*'02. Controlo'!$F56</f>
        <v>0</v>
      </c>
      <c r="L142" s="41">
        <f>+IF(L$7&lt;'02. Controlo'!$D56,0,IF(L$7='02. Controlo'!$D56,L98,L120))*'02. Controlo'!$F56</f>
        <v>0</v>
      </c>
      <c r="M142" s="41">
        <f>+IF(M$7&lt;'02. Controlo'!$D56,0,IF(M$7='02. Controlo'!$D56,M98,M120))*'02. Controlo'!$F56</f>
        <v>0</v>
      </c>
      <c r="N142" s="41">
        <f>+IF(N$7&lt;'02. Controlo'!$D56,0,IF(N$7='02. Controlo'!$D56,N98,N120))*'02. Controlo'!$F56</f>
        <v>0</v>
      </c>
      <c r="O142" s="41">
        <f>+IF(O$7&lt;'02. Controlo'!$D56,0,IF(O$7='02. Controlo'!$D56,O98,O120))*'02. Controlo'!$F56</f>
        <v>0</v>
      </c>
      <c r="P142" s="41">
        <f>+IF(P$7&lt;'02. Controlo'!$D56,0,IF(P$7='02. Controlo'!$D56,P98,P120))*'02. Controlo'!$F56</f>
        <v>0</v>
      </c>
      <c r="Q142" s="41">
        <f>+IF(Q$7&lt;'02. Controlo'!$D56,0,IF(Q$7='02. Controlo'!$D56,Q98,Q120))*'02. Controlo'!$F56</f>
        <v>0</v>
      </c>
      <c r="R142" s="41">
        <f>+IF(R$7&lt;'02. Controlo'!$D56,0,IF(R$7='02. Controlo'!$D56,R98,R120))*'02. Controlo'!$F56</f>
        <v>0</v>
      </c>
      <c r="S142" s="41">
        <f>+IF(S$7&lt;'02. Controlo'!$D56,0,IF(S$7='02. Controlo'!$D56,S98,S120))*'02. Controlo'!$F56</f>
        <v>0</v>
      </c>
      <c r="T142" s="41">
        <f>+IF(T$7&lt;'02. Controlo'!$D56,0,IF(T$7='02. Controlo'!$D56,T98,T120))*'02. Controlo'!$F56</f>
        <v>0</v>
      </c>
      <c r="U142" s="41">
        <f>+IF(U$7&lt;'02. Controlo'!$D56,0,IF(U$7='02. Controlo'!$D56,U98,U120))*'02. Controlo'!$F56</f>
        <v>0</v>
      </c>
      <c r="V142" s="41">
        <f>+IF(V$7&lt;'02. Controlo'!$D56,0,IF(V$7='02. Controlo'!$D56,V98,V120))*'02. Controlo'!$F56</f>
        <v>0</v>
      </c>
      <c r="W142" s="41">
        <f>+IF(W$7&lt;'02. Controlo'!$D56,0,IF(W$7='02. Controlo'!$D56,W98,W120))*'02. Controlo'!$F56</f>
        <v>0</v>
      </c>
      <c r="X142" s="41">
        <f>+IF(X$7&lt;'02. Controlo'!$D56,0,IF(X$7='02. Controlo'!$D56,X98,X120))*'02. Controlo'!$F56</f>
        <v>0</v>
      </c>
      <c r="Y142" s="41">
        <f>+IF(Y$7&lt;'02. Controlo'!$D56,0,IF(Y$7='02. Controlo'!$D56,Y98,Y120))*'02. Controlo'!$F56</f>
        <v>0</v>
      </c>
      <c r="Z142" s="41">
        <f>+IF(Z$7&lt;'02. Controlo'!$D56,0,IF(Z$7='02. Controlo'!$D56,Z98,Z120))*'02. Controlo'!$F56</f>
        <v>0</v>
      </c>
      <c r="AA142" s="41">
        <f>+IF(AA$7&lt;'02. Controlo'!$D56,0,IF(AA$7='02. Controlo'!$D56,AA98,AA120))*'02. Controlo'!$F56</f>
        <v>0</v>
      </c>
      <c r="AB142" s="41">
        <f>+IF(AB$7&lt;'02. Controlo'!$D56,0,IF(AB$7='02. Controlo'!$D56,AB98,AB120))*'02. Controlo'!$F56</f>
        <v>0</v>
      </c>
      <c r="AC142" s="41">
        <f>+IF(AC$7&lt;'02. Controlo'!$D56,0,IF(AC$7='02. Controlo'!$D56,AC98,AC120))*'02. Controlo'!$F56</f>
        <v>0</v>
      </c>
      <c r="AD142" s="41">
        <f>+IF(AD$7&lt;'02. Controlo'!$D56,0,IF(AD$7='02. Controlo'!$D56,AD98,AD120))*'02. Controlo'!$F56</f>
        <v>0</v>
      </c>
      <c r="AE142" s="41">
        <f>+IF(AE$7&lt;'02. Controlo'!$D56,0,IF(AE$7='02. Controlo'!$D56,AE98,AE120))*'02. Controlo'!$F56</f>
        <v>0</v>
      </c>
      <c r="AF142" s="41">
        <f>+IF(AF$7&lt;'02. Controlo'!$D56,0,IF(AF$7='02. Controlo'!$D56,AF98,AF120))*'02. Controlo'!$F56</f>
        <v>0</v>
      </c>
      <c r="AG142" s="41">
        <f>+IF(AG$7&lt;'02. Controlo'!$D56,0,IF(AG$7='02. Controlo'!$D56,AG98,AG120))*'02. Controlo'!$F56</f>
        <v>0</v>
      </c>
    </row>
    <row r="143" spans="2:33" ht="15" customHeight="1" x14ac:dyDescent="0.25">
      <c r="B143" s="36">
        <f t="shared" si="26"/>
        <v>6</v>
      </c>
      <c r="D143" s="41">
        <f>+IF(D$7&lt;'02. Controlo'!$D57,0,IF(D$7='02. Controlo'!$D57,D99,D121))*'02. Controlo'!$F57</f>
        <v>-13500.000001977038</v>
      </c>
      <c r="E143" s="41">
        <f>+IF(E$7&lt;'02. Controlo'!$D57,0,IF(E$7='02. Controlo'!$D57,E99,E121))*'02. Controlo'!$F57</f>
        <v>-18000</v>
      </c>
      <c r="F143" s="41">
        <f>+IF(F$7&lt;'02. Controlo'!$D57,0,IF(F$7='02. Controlo'!$D57,F99,F121))*'02. Controlo'!$F57</f>
        <v>-13500</v>
      </c>
      <c r="G143" s="41">
        <f>+IF(G$7&lt;'02. Controlo'!$D57,0,IF(G$7='02. Controlo'!$D57,G99,G121))*'02. Controlo'!$F57</f>
        <v>0</v>
      </c>
      <c r="H143" s="41">
        <f>+IF(H$7&lt;'02. Controlo'!$D57,0,IF(H$7='02. Controlo'!$D57,H99,H121))*'02. Controlo'!$F57</f>
        <v>0</v>
      </c>
      <c r="I143" s="41">
        <f>+IF(I$7&lt;'02. Controlo'!$D57,0,IF(I$7='02. Controlo'!$D57,I99,I121))*'02. Controlo'!$F57</f>
        <v>0</v>
      </c>
      <c r="J143" s="41">
        <f>+IF(J$7&lt;'02. Controlo'!$D57,0,IF(J$7='02. Controlo'!$D57,J99,J121))*'02. Controlo'!$F57</f>
        <v>0</v>
      </c>
      <c r="K143" s="41">
        <f>+IF(K$7&lt;'02. Controlo'!$D57,0,IF(K$7='02. Controlo'!$D57,K99,K121))*'02. Controlo'!$F57</f>
        <v>0</v>
      </c>
      <c r="L143" s="41">
        <f>+IF(L$7&lt;'02. Controlo'!$D57,0,IF(L$7='02. Controlo'!$D57,L99,L121))*'02. Controlo'!$F57</f>
        <v>0</v>
      </c>
      <c r="M143" s="41">
        <f>+IF(M$7&lt;'02. Controlo'!$D57,0,IF(M$7='02. Controlo'!$D57,M99,M121))*'02. Controlo'!$F57</f>
        <v>0</v>
      </c>
      <c r="N143" s="41">
        <f>+IF(N$7&lt;'02. Controlo'!$D57,0,IF(N$7='02. Controlo'!$D57,N99,N121))*'02. Controlo'!$F57</f>
        <v>0</v>
      </c>
      <c r="O143" s="41">
        <f>+IF(O$7&lt;'02. Controlo'!$D57,0,IF(O$7='02. Controlo'!$D57,O99,O121))*'02. Controlo'!$F57</f>
        <v>0</v>
      </c>
      <c r="P143" s="41">
        <f>+IF(P$7&lt;'02. Controlo'!$D57,0,IF(P$7='02. Controlo'!$D57,P99,P121))*'02. Controlo'!$F57</f>
        <v>0</v>
      </c>
      <c r="Q143" s="41">
        <f>+IF(Q$7&lt;'02. Controlo'!$D57,0,IF(Q$7='02. Controlo'!$D57,Q99,Q121))*'02. Controlo'!$F57</f>
        <v>0</v>
      </c>
      <c r="R143" s="41">
        <f>+IF(R$7&lt;'02. Controlo'!$D57,0,IF(R$7='02. Controlo'!$D57,R99,R121))*'02. Controlo'!$F57</f>
        <v>0</v>
      </c>
      <c r="S143" s="41">
        <f>+IF(S$7&lt;'02. Controlo'!$D57,0,IF(S$7='02. Controlo'!$D57,S99,S121))*'02. Controlo'!$F57</f>
        <v>0</v>
      </c>
      <c r="T143" s="41">
        <f>+IF(T$7&lt;'02. Controlo'!$D57,0,IF(T$7='02. Controlo'!$D57,T99,T121))*'02. Controlo'!$F57</f>
        <v>0</v>
      </c>
      <c r="U143" s="41">
        <f>+IF(U$7&lt;'02. Controlo'!$D57,0,IF(U$7='02. Controlo'!$D57,U99,U121))*'02. Controlo'!$F57</f>
        <v>0</v>
      </c>
      <c r="V143" s="41">
        <f>+IF(V$7&lt;'02. Controlo'!$D57,0,IF(V$7='02. Controlo'!$D57,V99,V121))*'02. Controlo'!$F57</f>
        <v>0</v>
      </c>
      <c r="W143" s="41">
        <f>+IF(W$7&lt;'02. Controlo'!$D57,0,IF(W$7='02. Controlo'!$D57,W99,W121))*'02. Controlo'!$F57</f>
        <v>0</v>
      </c>
      <c r="X143" s="41">
        <f>+IF(X$7&lt;'02. Controlo'!$D57,0,IF(X$7='02. Controlo'!$D57,X99,X121))*'02. Controlo'!$F57</f>
        <v>0</v>
      </c>
      <c r="Y143" s="41">
        <f>+IF(Y$7&lt;'02. Controlo'!$D57,0,IF(Y$7='02. Controlo'!$D57,Y99,Y121))*'02. Controlo'!$F57</f>
        <v>0</v>
      </c>
      <c r="Z143" s="41">
        <f>+IF(Z$7&lt;'02. Controlo'!$D57,0,IF(Z$7='02. Controlo'!$D57,Z99,Z121))*'02. Controlo'!$F57</f>
        <v>0</v>
      </c>
      <c r="AA143" s="41">
        <f>+IF(AA$7&lt;'02. Controlo'!$D57,0,IF(AA$7='02. Controlo'!$D57,AA99,AA121))*'02. Controlo'!$F57</f>
        <v>0</v>
      </c>
      <c r="AB143" s="41">
        <f>+IF(AB$7&lt;'02. Controlo'!$D57,0,IF(AB$7='02. Controlo'!$D57,AB99,AB121))*'02. Controlo'!$F57</f>
        <v>0</v>
      </c>
      <c r="AC143" s="41">
        <f>+IF(AC$7&lt;'02. Controlo'!$D57,0,IF(AC$7='02. Controlo'!$D57,AC99,AC121))*'02. Controlo'!$F57</f>
        <v>0</v>
      </c>
      <c r="AD143" s="41">
        <f>+IF(AD$7&lt;'02. Controlo'!$D57,0,IF(AD$7='02. Controlo'!$D57,AD99,AD121))*'02. Controlo'!$F57</f>
        <v>0</v>
      </c>
      <c r="AE143" s="41">
        <f>+IF(AE$7&lt;'02. Controlo'!$D57,0,IF(AE$7='02. Controlo'!$D57,AE99,AE121))*'02. Controlo'!$F57</f>
        <v>0</v>
      </c>
      <c r="AF143" s="41">
        <f>+IF(AF$7&lt;'02. Controlo'!$D57,0,IF(AF$7='02. Controlo'!$D57,AF99,AF121))*'02. Controlo'!$F57</f>
        <v>0</v>
      </c>
      <c r="AG143" s="41">
        <f>+IF(AG$7&lt;'02. Controlo'!$D57,0,IF(AG$7='02. Controlo'!$D57,AG99,AG121))*'02. Controlo'!$F57</f>
        <v>0</v>
      </c>
    </row>
    <row r="144" spans="2:33" ht="15" customHeight="1" x14ac:dyDescent="0.25">
      <c r="B144" s="36">
        <f t="shared" si="26"/>
        <v>7</v>
      </c>
      <c r="D144" s="41">
        <f>+IF(D$7&lt;'02. Controlo'!$D58,0,IF(D$7='02. Controlo'!$D58,D100,D122))*'02. Controlo'!$F58</f>
        <v>-9000.0000013180252</v>
      </c>
      <c r="E144" s="41">
        <f>+IF(E$7&lt;'02. Controlo'!$D58,0,IF(E$7='02. Controlo'!$D58,E100,E122))*'02. Controlo'!$F58</f>
        <v>-12000</v>
      </c>
      <c r="F144" s="41">
        <f>+IF(F$7&lt;'02. Controlo'!$D58,0,IF(F$7='02. Controlo'!$D58,F100,F122))*'02. Controlo'!$F58</f>
        <v>-9000</v>
      </c>
      <c r="G144" s="41">
        <f>+IF(G$7&lt;'02. Controlo'!$D58,0,IF(G$7='02. Controlo'!$D58,G100,G122))*'02. Controlo'!$F58</f>
        <v>0</v>
      </c>
      <c r="H144" s="41">
        <f>+IF(H$7&lt;'02. Controlo'!$D58,0,IF(H$7='02. Controlo'!$D58,H100,H122))*'02. Controlo'!$F58</f>
        <v>0</v>
      </c>
      <c r="I144" s="41">
        <f>+IF(I$7&lt;'02. Controlo'!$D58,0,IF(I$7='02. Controlo'!$D58,I100,I122))*'02. Controlo'!$F58</f>
        <v>0</v>
      </c>
      <c r="J144" s="41">
        <f>+IF(J$7&lt;'02. Controlo'!$D58,0,IF(J$7='02. Controlo'!$D58,J100,J122))*'02. Controlo'!$F58</f>
        <v>0</v>
      </c>
      <c r="K144" s="41">
        <f>+IF(K$7&lt;'02. Controlo'!$D58,0,IF(K$7='02. Controlo'!$D58,K100,K122))*'02. Controlo'!$F58</f>
        <v>0</v>
      </c>
      <c r="L144" s="41">
        <f>+IF(L$7&lt;'02. Controlo'!$D58,0,IF(L$7='02. Controlo'!$D58,L100,L122))*'02. Controlo'!$F58</f>
        <v>0</v>
      </c>
      <c r="M144" s="41">
        <f>+IF(M$7&lt;'02. Controlo'!$D58,0,IF(M$7='02. Controlo'!$D58,M100,M122))*'02. Controlo'!$F58</f>
        <v>0</v>
      </c>
      <c r="N144" s="41">
        <f>+IF(N$7&lt;'02. Controlo'!$D58,0,IF(N$7='02. Controlo'!$D58,N100,N122))*'02. Controlo'!$F58</f>
        <v>0</v>
      </c>
      <c r="O144" s="41">
        <f>+IF(O$7&lt;'02. Controlo'!$D58,0,IF(O$7='02. Controlo'!$D58,O100,O122))*'02. Controlo'!$F58</f>
        <v>0</v>
      </c>
      <c r="P144" s="41">
        <f>+IF(P$7&lt;'02. Controlo'!$D58,0,IF(P$7='02. Controlo'!$D58,P100,P122))*'02. Controlo'!$F58</f>
        <v>0</v>
      </c>
      <c r="Q144" s="41">
        <f>+IF(Q$7&lt;'02. Controlo'!$D58,0,IF(Q$7='02. Controlo'!$D58,Q100,Q122))*'02. Controlo'!$F58</f>
        <v>0</v>
      </c>
      <c r="R144" s="41">
        <f>+IF(R$7&lt;'02. Controlo'!$D58,0,IF(R$7='02. Controlo'!$D58,R100,R122))*'02. Controlo'!$F58</f>
        <v>0</v>
      </c>
      <c r="S144" s="41">
        <f>+IF(S$7&lt;'02. Controlo'!$D58,0,IF(S$7='02. Controlo'!$D58,S100,S122))*'02. Controlo'!$F58</f>
        <v>0</v>
      </c>
      <c r="T144" s="41">
        <f>+IF(T$7&lt;'02. Controlo'!$D58,0,IF(T$7='02. Controlo'!$D58,T100,T122))*'02. Controlo'!$F58</f>
        <v>0</v>
      </c>
      <c r="U144" s="41">
        <f>+IF(U$7&lt;'02. Controlo'!$D58,0,IF(U$7='02. Controlo'!$D58,U100,U122))*'02. Controlo'!$F58</f>
        <v>0</v>
      </c>
      <c r="V144" s="41">
        <f>+IF(V$7&lt;'02. Controlo'!$D58,0,IF(V$7='02. Controlo'!$D58,V100,V122))*'02. Controlo'!$F58</f>
        <v>0</v>
      </c>
      <c r="W144" s="41">
        <f>+IF(W$7&lt;'02. Controlo'!$D58,0,IF(W$7='02. Controlo'!$D58,W100,W122))*'02. Controlo'!$F58</f>
        <v>0</v>
      </c>
      <c r="X144" s="41">
        <f>+IF(X$7&lt;'02. Controlo'!$D58,0,IF(X$7='02. Controlo'!$D58,X100,X122))*'02. Controlo'!$F58</f>
        <v>0</v>
      </c>
      <c r="Y144" s="41">
        <f>+IF(Y$7&lt;'02. Controlo'!$D58,0,IF(Y$7='02. Controlo'!$D58,Y100,Y122))*'02. Controlo'!$F58</f>
        <v>0</v>
      </c>
      <c r="Z144" s="41">
        <f>+IF(Z$7&lt;'02. Controlo'!$D58,0,IF(Z$7='02. Controlo'!$D58,Z100,Z122))*'02. Controlo'!$F58</f>
        <v>0</v>
      </c>
      <c r="AA144" s="41">
        <f>+IF(AA$7&lt;'02. Controlo'!$D58,0,IF(AA$7='02. Controlo'!$D58,AA100,AA122))*'02. Controlo'!$F58</f>
        <v>0</v>
      </c>
      <c r="AB144" s="41">
        <f>+IF(AB$7&lt;'02. Controlo'!$D58,0,IF(AB$7='02. Controlo'!$D58,AB100,AB122))*'02. Controlo'!$F58</f>
        <v>0</v>
      </c>
      <c r="AC144" s="41">
        <f>+IF(AC$7&lt;'02. Controlo'!$D58,0,IF(AC$7='02. Controlo'!$D58,AC100,AC122))*'02. Controlo'!$F58</f>
        <v>0</v>
      </c>
      <c r="AD144" s="41">
        <f>+IF(AD$7&lt;'02. Controlo'!$D58,0,IF(AD$7='02. Controlo'!$D58,AD100,AD122))*'02. Controlo'!$F58</f>
        <v>0</v>
      </c>
      <c r="AE144" s="41">
        <f>+IF(AE$7&lt;'02. Controlo'!$D58,0,IF(AE$7='02. Controlo'!$D58,AE100,AE122))*'02. Controlo'!$F58</f>
        <v>0</v>
      </c>
      <c r="AF144" s="41">
        <f>+IF(AF$7&lt;'02. Controlo'!$D58,0,IF(AF$7='02. Controlo'!$D58,AF100,AF122))*'02. Controlo'!$F58</f>
        <v>0</v>
      </c>
      <c r="AG144" s="41">
        <f>+IF(AG$7&lt;'02. Controlo'!$D58,0,IF(AG$7='02. Controlo'!$D58,AG100,AG122))*'02. Controlo'!$F58</f>
        <v>0</v>
      </c>
    </row>
    <row r="145" spans="2:33" ht="15" customHeight="1" x14ac:dyDescent="0.25">
      <c r="B145" s="36">
        <f t="shared" si="26"/>
        <v>8</v>
      </c>
      <c r="D145" s="41">
        <f>+IF(D$7&lt;'02. Controlo'!$D59,0,IF(D$7='02. Controlo'!$D59,D101,D123))*'02. Controlo'!$F59</f>
        <v>0</v>
      </c>
      <c r="E145" s="41">
        <f>+IF(E$7&lt;'02. Controlo'!$D59,0,IF(E$7='02. Controlo'!$D59,E101,E123))*'02. Controlo'!$F59</f>
        <v>0</v>
      </c>
      <c r="F145" s="41">
        <f>+IF(F$7&lt;'02. Controlo'!$D59,0,IF(F$7='02. Controlo'!$D59,F101,F123))*'02. Controlo'!$F59</f>
        <v>0</v>
      </c>
      <c r="G145" s="41">
        <f>+IF(G$7&lt;'02. Controlo'!$D59,0,IF(G$7='02. Controlo'!$D59,G101,G123))*'02. Controlo'!$F59</f>
        <v>0</v>
      </c>
      <c r="H145" s="41">
        <f>+IF(H$7&lt;'02. Controlo'!$D59,0,IF(H$7='02. Controlo'!$D59,H101,H123))*'02. Controlo'!$F59</f>
        <v>0</v>
      </c>
      <c r="I145" s="41">
        <f>+IF(I$7&lt;'02. Controlo'!$D59,0,IF(I$7='02. Controlo'!$D59,I101,I123))*'02. Controlo'!$F59</f>
        <v>0</v>
      </c>
      <c r="J145" s="41">
        <f>+IF(J$7&lt;'02. Controlo'!$D59,0,IF(J$7='02. Controlo'!$D59,J101,J123))*'02. Controlo'!$F59</f>
        <v>0</v>
      </c>
      <c r="K145" s="41">
        <f>+IF(K$7&lt;'02. Controlo'!$D59,0,IF(K$7='02. Controlo'!$D59,K101,K123))*'02. Controlo'!$F59</f>
        <v>-125720.77641926515</v>
      </c>
      <c r="L145" s="41">
        <f>+IF(L$7&lt;'02. Controlo'!$D59,0,IF(L$7='02. Controlo'!$D59,L101,L123))*'02. Controlo'!$F59</f>
        <v>0</v>
      </c>
      <c r="M145" s="41">
        <f>+IF(M$7&lt;'02. Controlo'!$D59,0,IF(M$7='02. Controlo'!$D59,M101,M123))*'02. Controlo'!$F59</f>
        <v>0</v>
      </c>
      <c r="N145" s="41">
        <f>+IF(N$7&lt;'02. Controlo'!$D59,0,IF(N$7='02. Controlo'!$D59,N101,N123))*'02. Controlo'!$F59</f>
        <v>0</v>
      </c>
      <c r="O145" s="41">
        <f>+IF(O$7&lt;'02. Controlo'!$D59,0,IF(O$7='02. Controlo'!$D59,O101,O123))*'02. Controlo'!$F59</f>
        <v>0</v>
      </c>
      <c r="P145" s="41">
        <f>+IF(P$7&lt;'02. Controlo'!$D59,0,IF(P$7='02. Controlo'!$D59,P101,P123))*'02. Controlo'!$F59</f>
        <v>0</v>
      </c>
      <c r="Q145" s="41">
        <f>+IF(Q$7&lt;'02. Controlo'!$D59,0,IF(Q$7='02. Controlo'!$D59,Q101,Q123))*'02. Controlo'!$F59</f>
        <v>0</v>
      </c>
      <c r="R145" s="41">
        <f>+IF(R$7&lt;'02. Controlo'!$D59,0,IF(R$7='02. Controlo'!$D59,R101,R123))*'02. Controlo'!$F59</f>
        <v>0</v>
      </c>
      <c r="S145" s="41">
        <f>+IF(S$7&lt;'02. Controlo'!$D59,0,IF(S$7='02. Controlo'!$D59,S101,S123))*'02. Controlo'!$F59</f>
        <v>0</v>
      </c>
      <c r="T145" s="41">
        <f>+IF(T$7&lt;'02. Controlo'!$D59,0,IF(T$7='02. Controlo'!$D59,T101,T123))*'02. Controlo'!$F59</f>
        <v>0</v>
      </c>
      <c r="U145" s="41">
        <f>+IF(U$7&lt;'02. Controlo'!$D59,0,IF(U$7='02. Controlo'!$D59,U101,U123))*'02. Controlo'!$F59</f>
        <v>0</v>
      </c>
      <c r="V145" s="41">
        <f>+IF(V$7&lt;'02. Controlo'!$D59,0,IF(V$7='02. Controlo'!$D59,V101,V123))*'02. Controlo'!$F59</f>
        <v>0</v>
      </c>
      <c r="W145" s="41">
        <f>+IF(W$7&lt;'02. Controlo'!$D59,0,IF(W$7='02. Controlo'!$D59,W101,W123))*'02. Controlo'!$F59</f>
        <v>0</v>
      </c>
      <c r="X145" s="41">
        <f>+IF(X$7&lt;'02. Controlo'!$D59,0,IF(X$7='02. Controlo'!$D59,X101,X123))*'02. Controlo'!$F59</f>
        <v>0</v>
      </c>
      <c r="Y145" s="41">
        <f>+IF(Y$7&lt;'02. Controlo'!$D59,0,IF(Y$7='02. Controlo'!$D59,Y101,Y123))*'02. Controlo'!$F59</f>
        <v>0</v>
      </c>
      <c r="Z145" s="41">
        <f>+IF(Z$7&lt;'02. Controlo'!$D59,0,IF(Z$7='02. Controlo'!$D59,Z101,Z123))*'02. Controlo'!$F59</f>
        <v>0</v>
      </c>
      <c r="AA145" s="41">
        <f>+IF(AA$7&lt;'02. Controlo'!$D59,0,IF(AA$7='02. Controlo'!$D59,AA101,AA123))*'02. Controlo'!$F59</f>
        <v>0</v>
      </c>
      <c r="AB145" s="41">
        <f>+IF(AB$7&lt;'02. Controlo'!$D59,0,IF(AB$7='02. Controlo'!$D59,AB101,AB123))*'02. Controlo'!$F59</f>
        <v>0</v>
      </c>
      <c r="AC145" s="41">
        <f>+IF(AC$7&lt;'02. Controlo'!$D59,0,IF(AC$7='02. Controlo'!$D59,AC101,AC123))*'02. Controlo'!$F59</f>
        <v>0</v>
      </c>
      <c r="AD145" s="41">
        <f>+IF(AD$7&lt;'02. Controlo'!$D59,0,IF(AD$7='02. Controlo'!$D59,AD101,AD123))*'02. Controlo'!$F59</f>
        <v>0</v>
      </c>
      <c r="AE145" s="41">
        <f>+IF(AE$7&lt;'02. Controlo'!$D59,0,IF(AE$7='02. Controlo'!$D59,AE101,AE123))*'02. Controlo'!$F59</f>
        <v>0</v>
      </c>
      <c r="AF145" s="41">
        <f>+IF(AF$7&lt;'02. Controlo'!$D59,0,IF(AF$7='02. Controlo'!$D59,AF101,AF123))*'02. Controlo'!$F59</f>
        <v>0</v>
      </c>
      <c r="AG145" s="41">
        <f>+IF(AG$7&lt;'02. Controlo'!$D59,0,IF(AG$7='02. Controlo'!$D59,AG101,AG123))*'02. Controlo'!$F59</f>
        <v>0</v>
      </c>
    </row>
    <row r="146" spans="2:33" ht="15" customHeight="1" x14ac:dyDescent="0.25">
      <c r="B146" s="36">
        <f t="shared" si="26"/>
        <v>9</v>
      </c>
      <c r="D146" s="41">
        <f>+IF(D$7&lt;'02. Controlo'!$D60,0,IF(D$7='02. Controlo'!$D60,D102,D124))*'02. Controlo'!$F60</f>
        <v>0</v>
      </c>
      <c r="E146" s="41">
        <f>+IF(E$7&lt;'02. Controlo'!$D60,0,IF(E$7='02. Controlo'!$D60,E102,E124))*'02. Controlo'!$F60</f>
        <v>0</v>
      </c>
      <c r="F146" s="41">
        <f>+IF(F$7&lt;'02. Controlo'!$D60,0,IF(F$7='02. Controlo'!$D60,F102,F124))*'02. Controlo'!$F60</f>
        <v>0</v>
      </c>
      <c r="G146" s="41">
        <f>+IF(G$7&lt;'02. Controlo'!$D60,0,IF(G$7='02. Controlo'!$D60,G102,G124))*'02. Controlo'!$F60</f>
        <v>0</v>
      </c>
      <c r="H146" s="41">
        <f>+IF(H$7&lt;'02. Controlo'!$D60,0,IF(H$7='02. Controlo'!$D60,H102,H124))*'02. Controlo'!$F60</f>
        <v>0</v>
      </c>
      <c r="I146" s="41">
        <f>+IF(I$7&lt;'02. Controlo'!$D60,0,IF(I$7='02. Controlo'!$D60,I102,I124))*'02. Controlo'!$F60</f>
        <v>0</v>
      </c>
      <c r="J146" s="41">
        <f>+IF(J$7&lt;'02. Controlo'!$D60,0,IF(J$7='02. Controlo'!$D60,J102,J124))*'02. Controlo'!$F60</f>
        <v>0</v>
      </c>
      <c r="K146" s="41">
        <f>+IF(K$7&lt;'02. Controlo'!$D60,0,IF(K$7='02. Controlo'!$D60,K102,K124))*'02. Controlo'!$F60</f>
        <v>-150864.9317031182</v>
      </c>
      <c r="L146" s="41">
        <f>+IF(L$7&lt;'02. Controlo'!$D60,0,IF(L$7='02. Controlo'!$D60,L102,L124))*'02. Controlo'!$F60</f>
        <v>0</v>
      </c>
      <c r="M146" s="41">
        <f>+IF(M$7&lt;'02. Controlo'!$D60,0,IF(M$7='02. Controlo'!$D60,M102,M124))*'02. Controlo'!$F60</f>
        <v>0</v>
      </c>
      <c r="N146" s="41">
        <f>+IF(N$7&lt;'02. Controlo'!$D60,0,IF(N$7='02. Controlo'!$D60,N102,N124))*'02. Controlo'!$F60</f>
        <v>0</v>
      </c>
      <c r="O146" s="41">
        <f>+IF(O$7&lt;'02. Controlo'!$D60,0,IF(O$7='02. Controlo'!$D60,O102,O124))*'02. Controlo'!$F60</f>
        <v>0</v>
      </c>
      <c r="P146" s="41">
        <f>+IF(P$7&lt;'02. Controlo'!$D60,0,IF(P$7='02. Controlo'!$D60,P102,P124))*'02. Controlo'!$F60</f>
        <v>0</v>
      </c>
      <c r="Q146" s="41">
        <f>+IF(Q$7&lt;'02. Controlo'!$D60,0,IF(Q$7='02. Controlo'!$D60,Q102,Q124))*'02. Controlo'!$F60</f>
        <v>0</v>
      </c>
      <c r="R146" s="41">
        <f>+IF(R$7&lt;'02. Controlo'!$D60,0,IF(R$7='02. Controlo'!$D60,R102,R124))*'02. Controlo'!$F60</f>
        <v>0</v>
      </c>
      <c r="S146" s="41">
        <f>+IF(S$7&lt;'02. Controlo'!$D60,0,IF(S$7='02. Controlo'!$D60,S102,S124))*'02. Controlo'!$F60</f>
        <v>0</v>
      </c>
      <c r="T146" s="41">
        <f>+IF(T$7&lt;'02. Controlo'!$D60,0,IF(T$7='02. Controlo'!$D60,T102,T124))*'02. Controlo'!$F60</f>
        <v>0</v>
      </c>
      <c r="U146" s="41">
        <f>+IF(U$7&lt;'02. Controlo'!$D60,0,IF(U$7='02. Controlo'!$D60,U102,U124))*'02. Controlo'!$F60</f>
        <v>0</v>
      </c>
      <c r="V146" s="41">
        <f>+IF(V$7&lt;'02. Controlo'!$D60,0,IF(V$7='02. Controlo'!$D60,V102,V124))*'02. Controlo'!$F60</f>
        <v>0</v>
      </c>
      <c r="W146" s="41">
        <f>+IF(W$7&lt;'02. Controlo'!$D60,0,IF(W$7='02. Controlo'!$D60,W102,W124))*'02. Controlo'!$F60</f>
        <v>0</v>
      </c>
      <c r="X146" s="41">
        <f>+IF(X$7&lt;'02. Controlo'!$D60,0,IF(X$7='02. Controlo'!$D60,X102,X124))*'02. Controlo'!$F60</f>
        <v>0</v>
      </c>
      <c r="Y146" s="41">
        <f>+IF(Y$7&lt;'02. Controlo'!$D60,0,IF(Y$7='02. Controlo'!$D60,Y102,Y124))*'02. Controlo'!$F60</f>
        <v>0</v>
      </c>
      <c r="Z146" s="41">
        <f>+IF(Z$7&lt;'02. Controlo'!$D60,0,IF(Z$7='02. Controlo'!$D60,Z102,Z124))*'02. Controlo'!$F60</f>
        <v>0</v>
      </c>
      <c r="AA146" s="41">
        <f>+IF(AA$7&lt;'02. Controlo'!$D60,0,IF(AA$7='02. Controlo'!$D60,AA102,AA124))*'02. Controlo'!$F60</f>
        <v>0</v>
      </c>
      <c r="AB146" s="41">
        <f>+IF(AB$7&lt;'02. Controlo'!$D60,0,IF(AB$7='02. Controlo'!$D60,AB102,AB124))*'02. Controlo'!$F60</f>
        <v>0</v>
      </c>
      <c r="AC146" s="41">
        <f>+IF(AC$7&lt;'02. Controlo'!$D60,0,IF(AC$7='02. Controlo'!$D60,AC102,AC124))*'02. Controlo'!$F60</f>
        <v>0</v>
      </c>
      <c r="AD146" s="41">
        <f>+IF(AD$7&lt;'02. Controlo'!$D60,0,IF(AD$7='02. Controlo'!$D60,AD102,AD124))*'02. Controlo'!$F60</f>
        <v>0</v>
      </c>
      <c r="AE146" s="41">
        <f>+IF(AE$7&lt;'02. Controlo'!$D60,0,IF(AE$7='02. Controlo'!$D60,AE102,AE124))*'02. Controlo'!$F60</f>
        <v>0</v>
      </c>
      <c r="AF146" s="41">
        <f>+IF(AF$7&lt;'02. Controlo'!$D60,0,IF(AF$7='02. Controlo'!$D60,AF102,AF124))*'02. Controlo'!$F60</f>
        <v>0</v>
      </c>
      <c r="AG146" s="41">
        <f>+IF(AG$7&lt;'02. Controlo'!$D60,0,IF(AG$7='02. Controlo'!$D60,AG102,AG124))*'02. Controlo'!$F60</f>
        <v>0</v>
      </c>
    </row>
    <row r="147" spans="2:33" ht="15" customHeight="1" x14ac:dyDescent="0.25">
      <c r="B147" s="36">
        <f t="shared" si="26"/>
        <v>10</v>
      </c>
      <c r="D147" s="41">
        <f>+IF(D$7&lt;'02. Controlo'!$D61,0,IF(D$7='02. Controlo'!$D61,D103,D125))*'02. Controlo'!$F61</f>
        <v>0</v>
      </c>
      <c r="E147" s="41">
        <f>+IF(E$7&lt;'02. Controlo'!$D61,0,IF(E$7='02. Controlo'!$D61,E103,E125))*'02. Controlo'!$F61</f>
        <v>0</v>
      </c>
      <c r="F147" s="41">
        <f>+IF(F$7&lt;'02. Controlo'!$D61,0,IF(F$7='02. Controlo'!$D61,F103,F125))*'02. Controlo'!$F61</f>
        <v>0</v>
      </c>
      <c r="G147" s="41">
        <f>+IF(G$7&lt;'02. Controlo'!$D61,0,IF(G$7='02. Controlo'!$D61,G103,G125))*'02. Controlo'!$F61</f>
        <v>0</v>
      </c>
      <c r="H147" s="41">
        <f>+IF(H$7&lt;'02. Controlo'!$D61,0,IF(H$7='02. Controlo'!$D61,H103,H125))*'02. Controlo'!$F61</f>
        <v>0</v>
      </c>
      <c r="I147" s="41">
        <f>+IF(I$7&lt;'02. Controlo'!$D61,0,IF(I$7='02. Controlo'!$D61,I103,I125))*'02. Controlo'!$F61</f>
        <v>0</v>
      </c>
      <c r="J147" s="41">
        <f>+IF(J$7&lt;'02. Controlo'!$D61,0,IF(J$7='02. Controlo'!$D61,J103,J125))*'02. Controlo'!$F61</f>
        <v>0</v>
      </c>
      <c r="K147" s="41">
        <f>+IF(K$7&lt;'02. Controlo'!$D61,0,IF(K$7='02. Controlo'!$D61,K103,K125))*'02. Controlo'!$F61</f>
        <v>0</v>
      </c>
      <c r="L147" s="41">
        <f>+IF(L$7&lt;'02. Controlo'!$D61,0,IF(L$7='02. Controlo'!$D61,L103,L125))*'02. Controlo'!$F61</f>
        <v>0</v>
      </c>
      <c r="M147" s="41">
        <f>+IF(M$7&lt;'02. Controlo'!$D61,0,IF(M$7='02. Controlo'!$D61,M103,M125))*'02. Controlo'!$F61</f>
        <v>0</v>
      </c>
      <c r="N147" s="41">
        <f>+IF(N$7&lt;'02. Controlo'!$D61,0,IF(N$7='02. Controlo'!$D61,N103,N125))*'02. Controlo'!$F61</f>
        <v>0</v>
      </c>
      <c r="O147" s="41">
        <f>+IF(O$7&lt;'02. Controlo'!$D61,0,IF(O$7='02. Controlo'!$D61,O103,O125))*'02. Controlo'!$F61</f>
        <v>0</v>
      </c>
      <c r="P147" s="41">
        <f>+IF(P$7&lt;'02. Controlo'!$D61,0,IF(P$7='02. Controlo'!$D61,P103,P125))*'02. Controlo'!$F61</f>
        <v>0</v>
      </c>
      <c r="Q147" s="41">
        <f>+IF(Q$7&lt;'02. Controlo'!$D61,0,IF(Q$7='02. Controlo'!$D61,Q103,Q125))*'02. Controlo'!$F61</f>
        <v>0</v>
      </c>
      <c r="R147" s="41">
        <f>+IF(R$7&lt;'02. Controlo'!$D61,0,IF(R$7='02. Controlo'!$D61,R103,R125))*'02. Controlo'!$F61</f>
        <v>-206882.22278438316</v>
      </c>
      <c r="S147" s="41">
        <f>+IF(S$7&lt;'02. Controlo'!$D61,0,IF(S$7='02. Controlo'!$D61,S103,S125))*'02. Controlo'!$F61</f>
        <v>0</v>
      </c>
      <c r="T147" s="41">
        <f>+IF(T$7&lt;'02. Controlo'!$D61,0,IF(T$7='02. Controlo'!$D61,T103,T125))*'02. Controlo'!$F61</f>
        <v>0</v>
      </c>
      <c r="U147" s="41">
        <f>+IF(U$7&lt;'02. Controlo'!$D61,0,IF(U$7='02. Controlo'!$D61,U103,U125))*'02. Controlo'!$F61</f>
        <v>0</v>
      </c>
      <c r="V147" s="41">
        <f>+IF(V$7&lt;'02. Controlo'!$D61,0,IF(V$7='02. Controlo'!$D61,V103,V125))*'02. Controlo'!$F61</f>
        <v>0</v>
      </c>
      <c r="W147" s="41">
        <f>+IF(W$7&lt;'02. Controlo'!$D61,0,IF(W$7='02. Controlo'!$D61,W103,W125))*'02. Controlo'!$F61</f>
        <v>0</v>
      </c>
      <c r="X147" s="41">
        <f>+IF(X$7&lt;'02. Controlo'!$D61,0,IF(X$7='02. Controlo'!$D61,X103,X125))*'02. Controlo'!$F61</f>
        <v>0</v>
      </c>
      <c r="Y147" s="41">
        <f>+IF(Y$7&lt;'02. Controlo'!$D61,0,IF(Y$7='02. Controlo'!$D61,Y103,Y125))*'02. Controlo'!$F61</f>
        <v>0</v>
      </c>
      <c r="Z147" s="41">
        <f>+IF(Z$7&lt;'02. Controlo'!$D61,0,IF(Z$7='02. Controlo'!$D61,Z103,Z125))*'02. Controlo'!$F61</f>
        <v>0</v>
      </c>
      <c r="AA147" s="41">
        <f>+IF(AA$7&lt;'02. Controlo'!$D61,0,IF(AA$7='02. Controlo'!$D61,AA103,AA125))*'02. Controlo'!$F61</f>
        <v>0</v>
      </c>
      <c r="AB147" s="41">
        <f>+IF(AB$7&lt;'02. Controlo'!$D61,0,IF(AB$7='02. Controlo'!$D61,AB103,AB125))*'02. Controlo'!$F61</f>
        <v>0</v>
      </c>
      <c r="AC147" s="41">
        <f>+IF(AC$7&lt;'02. Controlo'!$D61,0,IF(AC$7='02. Controlo'!$D61,AC103,AC125))*'02. Controlo'!$F61</f>
        <v>0</v>
      </c>
      <c r="AD147" s="41">
        <f>+IF(AD$7&lt;'02. Controlo'!$D61,0,IF(AD$7='02. Controlo'!$D61,AD103,AD125))*'02. Controlo'!$F61</f>
        <v>0</v>
      </c>
      <c r="AE147" s="41">
        <f>+IF(AE$7&lt;'02. Controlo'!$D61,0,IF(AE$7='02. Controlo'!$D61,AE103,AE125))*'02. Controlo'!$F61</f>
        <v>0</v>
      </c>
      <c r="AF147" s="41">
        <f>+IF(AF$7&lt;'02. Controlo'!$D61,0,IF(AF$7='02. Controlo'!$D61,AF103,AF125))*'02. Controlo'!$F61</f>
        <v>0</v>
      </c>
      <c r="AG147" s="41">
        <f>+IF(AG$7&lt;'02. Controlo'!$D61,0,IF(AG$7='02. Controlo'!$D61,AG103,AG125))*'02. Controlo'!$F61</f>
        <v>0</v>
      </c>
    </row>
    <row r="148" spans="2:33" ht="15" customHeight="1" x14ac:dyDescent="0.25">
      <c r="B148" s="36">
        <f t="shared" si="26"/>
        <v>11</v>
      </c>
      <c r="D148" s="41">
        <f>+IF(D$7&lt;'02. Controlo'!$D62,0,IF(D$7='02. Controlo'!$D62,D104,D126))*'02. Controlo'!$F62</f>
        <v>-15000.00000219671</v>
      </c>
      <c r="E148" s="41">
        <f>+IF(E$7&lt;'02. Controlo'!$D62,0,IF(E$7='02. Controlo'!$D62,E104,E126))*'02. Controlo'!$F62</f>
        <v>-20000</v>
      </c>
      <c r="F148" s="41">
        <f>+IF(F$7&lt;'02. Controlo'!$D62,0,IF(F$7='02. Controlo'!$D62,F104,F126))*'02. Controlo'!$F62</f>
        <v>-15000</v>
      </c>
      <c r="G148" s="41">
        <f>+IF(G$7&lt;'02. Controlo'!$D62,0,IF(G$7='02. Controlo'!$D62,G104,G126))*'02. Controlo'!$F62</f>
        <v>0</v>
      </c>
      <c r="H148" s="41">
        <f>+IF(H$7&lt;'02. Controlo'!$D62,0,IF(H$7='02. Controlo'!$D62,H104,H126))*'02. Controlo'!$F62</f>
        <v>0</v>
      </c>
      <c r="I148" s="41">
        <f>+IF(I$7&lt;'02. Controlo'!$D62,0,IF(I$7='02. Controlo'!$D62,I104,I126))*'02. Controlo'!$F62</f>
        <v>0</v>
      </c>
      <c r="J148" s="41">
        <f>+IF(J$7&lt;'02. Controlo'!$D62,0,IF(J$7='02. Controlo'!$D62,J104,J126))*'02. Controlo'!$F62</f>
        <v>0</v>
      </c>
      <c r="K148" s="41">
        <f>+IF(K$7&lt;'02. Controlo'!$D62,0,IF(K$7='02. Controlo'!$D62,K104,K126))*'02. Controlo'!$F62</f>
        <v>0</v>
      </c>
      <c r="L148" s="41">
        <f>+IF(L$7&lt;'02. Controlo'!$D62,0,IF(L$7='02. Controlo'!$D62,L104,L126))*'02. Controlo'!$F62</f>
        <v>0</v>
      </c>
      <c r="M148" s="41">
        <f>+IF(M$7&lt;'02. Controlo'!$D62,0,IF(M$7='02. Controlo'!$D62,M104,M126))*'02. Controlo'!$F62</f>
        <v>0</v>
      </c>
      <c r="N148" s="41">
        <f>+IF(N$7&lt;'02. Controlo'!$D62,0,IF(N$7='02. Controlo'!$D62,N104,N126))*'02. Controlo'!$F62</f>
        <v>0</v>
      </c>
      <c r="O148" s="41">
        <f>+IF(O$7&lt;'02. Controlo'!$D62,0,IF(O$7='02. Controlo'!$D62,O104,O126))*'02. Controlo'!$F62</f>
        <v>0</v>
      </c>
      <c r="P148" s="41">
        <f>+IF(P$7&lt;'02. Controlo'!$D62,0,IF(P$7='02. Controlo'!$D62,P104,P126))*'02. Controlo'!$F62</f>
        <v>0</v>
      </c>
      <c r="Q148" s="41">
        <f>+IF(Q$7&lt;'02. Controlo'!$D62,0,IF(Q$7='02. Controlo'!$D62,Q104,Q126))*'02. Controlo'!$F62</f>
        <v>0</v>
      </c>
      <c r="R148" s="41">
        <f>+IF(R$7&lt;'02. Controlo'!$D62,0,IF(R$7='02. Controlo'!$D62,R104,R126))*'02. Controlo'!$F62</f>
        <v>0</v>
      </c>
      <c r="S148" s="41">
        <f>+IF(S$7&lt;'02. Controlo'!$D62,0,IF(S$7='02. Controlo'!$D62,S104,S126))*'02. Controlo'!$F62</f>
        <v>0</v>
      </c>
      <c r="T148" s="41">
        <f>+IF(T$7&lt;'02. Controlo'!$D62,0,IF(T$7='02. Controlo'!$D62,T104,T126))*'02. Controlo'!$F62</f>
        <v>0</v>
      </c>
      <c r="U148" s="41">
        <f>+IF(U$7&lt;'02. Controlo'!$D62,0,IF(U$7='02. Controlo'!$D62,U104,U126))*'02. Controlo'!$F62</f>
        <v>0</v>
      </c>
      <c r="V148" s="41">
        <f>+IF(V$7&lt;'02. Controlo'!$D62,0,IF(V$7='02. Controlo'!$D62,V104,V126))*'02. Controlo'!$F62</f>
        <v>0</v>
      </c>
      <c r="W148" s="41">
        <f>+IF(W$7&lt;'02. Controlo'!$D62,0,IF(W$7='02. Controlo'!$D62,W104,W126))*'02. Controlo'!$F62</f>
        <v>0</v>
      </c>
      <c r="X148" s="41">
        <f>+IF(X$7&lt;'02. Controlo'!$D62,0,IF(X$7='02. Controlo'!$D62,X104,X126))*'02. Controlo'!$F62</f>
        <v>0</v>
      </c>
      <c r="Y148" s="41">
        <f>+IF(Y$7&lt;'02. Controlo'!$D62,0,IF(Y$7='02. Controlo'!$D62,Y104,Y126))*'02. Controlo'!$F62</f>
        <v>0</v>
      </c>
      <c r="Z148" s="41">
        <f>+IF(Z$7&lt;'02. Controlo'!$D62,0,IF(Z$7='02. Controlo'!$D62,Z104,Z126))*'02. Controlo'!$F62</f>
        <v>0</v>
      </c>
      <c r="AA148" s="41">
        <f>+IF(AA$7&lt;'02. Controlo'!$D62,0,IF(AA$7='02. Controlo'!$D62,AA104,AA126))*'02. Controlo'!$F62</f>
        <v>0</v>
      </c>
      <c r="AB148" s="41">
        <f>+IF(AB$7&lt;'02. Controlo'!$D62,0,IF(AB$7='02. Controlo'!$D62,AB104,AB126))*'02. Controlo'!$F62</f>
        <v>0</v>
      </c>
      <c r="AC148" s="41">
        <f>+IF(AC$7&lt;'02. Controlo'!$D62,0,IF(AC$7='02. Controlo'!$D62,AC104,AC126))*'02. Controlo'!$F62</f>
        <v>0</v>
      </c>
      <c r="AD148" s="41">
        <f>+IF(AD$7&lt;'02. Controlo'!$D62,0,IF(AD$7='02. Controlo'!$D62,AD104,AD126))*'02. Controlo'!$F62</f>
        <v>0</v>
      </c>
      <c r="AE148" s="41">
        <f>+IF(AE$7&lt;'02. Controlo'!$D62,0,IF(AE$7='02. Controlo'!$D62,AE104,AE126))*'02. Controlo'!$F62</f>
        <v>0</v>
      </c>
      <c r="AF148" s="41">
        <f>+IF(AF$7&lt;'02. Controlo'!$D62,0,IF(AF$7='02. Controlo'!$D62,AF104,AF126))*'02. Controlo'!$F62</f>
        <v>0</v>
      </c>
      <c r="AG148" s="41">
        <f>+IF(AG$7&lt;'02. Controlo'!$D62,0,IF(AG$7='02. Controlo'!$D62,AG104,AG126))*'02. Controlo'!$F62</f>
        <v>0</v>
      </c>
    </row>
    <row r="149" spans="2:33" ht="15" customHeight="1" x14ac:dyDescent="0.25">
      <c r="B149" s="36">
        <f t="shared" si="26"/>
        <v>12</v>
      </c>
      <c r="D149" s="41">
        <f>+IF(D$7&lt;'02. Controlo'!$D63,0,IF(D$7='02. Controlo'!$D63,D105,D127))*'02. Controlo'!$F63</f>
        <v>-15000.000000002234</v>
      </c>
      <c r="E149" s="41">
        <f>+IF(E$7&lt;'02. Controlo'!$D63,0,IF(E$7='02. Controlo'!$D63,E105,E127))*'02. Controlo'!$F63</f>
        <v>0</v>
      </c>
      <c r="F149" s="41">
        <f>+IF(F$7&lt;'02. Controlo'!$D63,0,IF(F$7='02. Controlo'!$D63,F105,F127))*'02. Controlo'!$F63</f>
        <v>0</v>
      </c>
      <c r="G149" s="41">
        <f>+IF(G$7&lt;'02. Controlo'!$D63,0,IF(G$7='02. Controlo'!$D63,G105,G127))*'02. Controlo'!$F63</f>
        <v>0</v>
      </c>
      <c r="H149" s="41">
        <f>+IF(H$7&lt;'02. Controlo'!$D63,0,IF(H$7='02. Controlo'!$D63,H105,H127))*'02. Controlo'!$F63</f>
        <v>0</v>
      </c>
      <c r="I149" s="41">
        <f>+IF(I$7&lt;'02. Controlo'!$D63,0,IF(I$7='02. Controlo'!$D63,I105,I127))*'02. Controlo'!$F63</f>
        <v>0</v>
      </c>
      <c r="J149" s="41">
        <f>+IF(J$7&lt;'02. Controlo'!$D63,0,IF(J$7='02. Controlo'!$D63,J105,J127))*'02. Controlo'!$F63</f>
        <v>0</v>
      </c>
      <c r="K149" s="41">
        <f>+IF(K$7&lt;'02. Controlo'!$D63,0,IF(K$7='02. Controlo'!$D63,K105,K127))*'02. Controlo'!$F63</f>
        <v>0</v>
      </c>
      <c r="L149" s="41">
        <f>+IF(L$7&lt;'02. Controlo'!$D63,0,IF(L$7='02. Controlo'!$D63,L105,L127))*'02. Controlo'!$F63</f>
        <v>0</v>
      </c>
      <c r="M149" s="41">
        <f>+IF(M$7&lt;'02. Controlo'!$D63,0,IF(M$7='02. Controlo'!$D63,M105,M127))*'02. Controlo'!$F63</f>
        <v>0</v>
      </c>
      <c r="N149" s="41">
        <f>+IF(N$7&lt;'02. Controlo'!$D63,0,IF(N$7='02. Controlo'!$D63,N105,N127))*'02. Controlo'!$F63</f>
        <v>0</v>
      </c>
      <c r="O149" s="41">
        <f>+IF(O$7&lt;'02. Controlo'!$D63,0,IF(O$7='02. Controlo'!$D63,O105,O127))*'02. Controlo'!$F63</f>
        <v>0</v>
      </c>
      <c r="P149" s="41">
        <f>+IF(P$7&lt;'02. Controlo'!$D63,0,IF(P$7='02. Controlo'!$D63,P105,P127))*'02. Controlo'!$F63</f>
        <v>0</v>
      </c>
      <c r="Q149" s="41">
        <f>+IF(Q$7&lt;'02. Controlo'!$D63,0,IF(Q$7='02. Controlo'!$D63,Q105,Q127))*'02. Controlo'!$F63</f>
        <v>0</v>
      </c>
      <c r="R149" s="41">
        <f>+IF(R$7&lt;'02. Controlo'!$D63,0,IF(R$7='02. Controlo'!$D63,R105,R127))*'02. Controlo'!$F63</f>
        <v>0</v>
      </c>
      <c r="S149" s="41">
        <f>+IF(S$7&lt;'02. Controlo'!$D63,0,IF(S$7='02. Controlo'!$D63,S105,S127))*'02. Controlo'!$F63</f>
        <v>0</v>
      </c>
      <c r="T149" s="41">
        <f>+IF(T$7&lt;'02. Controlo'!$D63,0,IF(T$7='02. Controlo'!$D63,T105,T127))*'02. Controlo'!$F63</f>
        <v>0</v>
      </c>
      <c r="U149" s="41">
        <f>+IF(U$7&lt;'02. Controlo'!$D63,0,IF(U$7='02. Controlo'!$D63,U105,U127))*'02. Controlo'!$F63</f>
        <v>0</v>
      </c>
      <c r="V149" s="41">
        <f>+IF(V$7&lt;'02. Controlo'!$D63,0,IF(V$7='02. Controlo'!$D63,V105,V127))*'02. Controlo'!$F63</f>
        <v>0</v>
      </c>
      <c r="W149" s="41">
        <f>+IF(W$7&lt;'02. Controlo'!$D63,0,IF(W$7='02. Controlo'!$D63,W105,W127))*'02. Controlo'!$F63</f>
        <v>0</v>
      </c>
      <c r="X149" s="41">
        <f>+IF(X$7&lt;'02. Controlo'!$D63,0,IF(X$7='02. Controlo'!$D63,X105,X127))*'02. Controlo'!$F63</f>
        <v>0</v>
      </c>
      <c r="Y149" s="41">
        <f>+IF(Y$7&lt;'02. Controlo'!$D63,0,IF(Y$7='02. Controlo'!$D63,Y105,Y127))*'02. Controlo'!$F63</f>
        <v>0</v>
      </c>
      <c r="Z149" s="41">
        <f>+IF(Z$7&lt;'02. Controlo'!$D63,0,IF(Z$7='02. Controlo'!$D63,Z105,Z127))*'02. Controlo'!$F63</f>
        <v>0</v>
      </c>
      <c r="AA149" s="41">
        <f>+IF(AA$7&lt;'02. Controlo'!$D63,0,IF(AA$7='02. Controlo'!$D63,AA105,AA127))*'02. Controlo'!$F63</f>
        <v>0</v>
      </c>
      <c r="AB149" s="41">
        <f>+IF(AB$7&lt;'02. Controlo'!$D63,0,IF(AB$7='02. Controlo'!$D63,AB105,AB127))*'02. Controlo'!$F63</f>
        <v>0</v>
      </c>
      <c r="AC149" s="41">
        <f>+IF(AC$7&lt;'02. Controlo'!$D63,0,IF(AC$7='02. Controlo'!$D63,AC105,AC127))*'02. Controlo'!$F63</f>
        <v>0</v>
      </c>
      <c r="AD149" s="41">
        <f>+IF(AD$7&lt;'02. Controlo'!$D63,0,IF(AD$7='02. Controlo'!$D63,AD105,AD127))*'02. Controlo'!$F63</f>
        <v>0</v>
      </c>
      <c r="AE149" s="41">
        <f>+IF(AE$7&lt;'02. Controlo'!$D63,0,IF(AE$7='02. Controlo'!$D63,AE105,AE127))*'02. Controlo'!$F63</f>
        <v>0</v>
      </c>
      <c r="AF149" s="41">
        <f>+IF(AF$7&lt;'02. Controlo'!$D63,0,IF(AF$7='02. Controlo'!$D63,AF105,AF127))*'02. Controlo'!$F63</f>
        <v>0</v>
      </c>
      <c r="AG149" s="41">
        <f>+IF(AG$7&lt;'02. Controlo'!$D63,0,IF(AG$7='02. Controlo'!$D63,AG105,AG127))*'02. Controlo'!$F63</f>
        <v>0</v>
      </c>
    </row>
    <row r="150" spans="2:33" ht="15" customHeight="1" x14ac:dyDescent="0.25">
      <c r="B150" s="36">
        <f t="shared" si="26"/>
        <v>13</v>
      </c>
      <c r="D150" s="41">
        <f>+IF(D$7&lt;'02. Controlo'!$D64,0,IF(D$7='02. Controlo'!$D64,D106,D128))*'02. Controlo'!$F64</f>
        <v>-12000.000000001786</v>
      </c>
      <c r="E150" s="41">
        <f>+IF(E$7&lt;'02. Controlo'!$D64,0,IF(E$7='02. Controlo'!$D64,E106,E128))*'02. Controlo'!$F64</f>
        <v>0</v>
      </c>
      <c r="F150" s="41">
        <f>+IF(F$7&lt;'02. Controlo'!$D64,0,IF(F$7='02. Controlo'!$D64,F106,F128))*'02. Controlo'!$F64</f>
        <v>0</v>
      </c>
      <c r="G150" s="41">
        <f>+IF(G$7&lt;'02. Controlo'!$D64,0,IF(G$7='02. Controlo'!$D64,G106,G128))*'02. Controlo'!$F64</f>
        <v>0</v>
      </c>
      <c r="H150" s="41">
        <f>+IF(H$7&lt;'02. Controlo'!$D64,0,IF(H$7='02. Controlo'!$D64,H106,H128))*'02. Controlo'!$F64</f>
        <v>0</v>
      </c>
      <c r="I150" s="41">
        <f>+IF(I$7&lt;'02. Controlo'!$D64,0,IF(I$7='02. Controlo'!$D64,I106,I128))*'02. Controlo'!$F64</f>
        <v>0</v>
      </c>
      <c r="J150" s="41">
        <f>+IF(J$7&lt;'02. Controlo'!$D64,0,IF(J$7='02. Controlo'!$D64,J106,J128))*'02. Controlo'!$F64</f>
        <v>0</v>
      </c>
      <c r="K150" s="41">
        <f>+IF(K$7&lt;'02. Controlo'!$D64,0,IF(K$7='02. Controlo'!$D64,K106,K128))*'02. Controlo'!$F64</f>
        <v>0</v>
      </c>
      <c r="L150" s="41">
        <f>+IF(L$7&lt;'02. Controlo'!$D64,0,IF(L$7='02. Controlo'!$D64,L106,L128))*'02. Controlo'!$F64</f>
        <v>0</v>
      </c>
      <c r="M150" s="41">
        <f>+IF(M$7&lt;'02. Controlo'!$D64,0,IF(M$7='02. Controlo'!$D64,M106,M128))*'02. Controlo'!$F64</f>
        <v>0</v>
      </c>
      <c r="N150" s="41">
        <f>+IF(N$7&lt;'02. Controlo'!$D64,0,IF(N$7='02. Controlo'!$D64,N106,N128))*'02. Controlo'!$F64</f>
        <v>0</v>
      </c>
      <c r="O150" s="41">
        <f>+IF(O$7&lt;'02. Controlo'!$D64,0,IF(O$7='02. Controlo'!$D64,O106,O128))*'02. Controlo'!$F64</f>
        <v>0</v>
      </c>
      <c r="P150" s="41">
        <f>+IF(P$7&lt;'02. Controlo'!$D64,0,IF(P$7='02. Controlo'!$D64,P106,P128))*'02. Controlo'!$F64</f>
        <v>0</v>
      </c>
      <c r="Q150" s="41">
        <f>+IF(Q$7&lt;'02. Controlo'!$D64,0,IF(Q$7='02. Controlo'!$D64,Q106,Q128))*'02. Controlo'!$F64</f>
        <v>0</v>
      </c>
      <c r="R150" s="41">
        <f>+IF(R$7&lt;'02. Controlo'!$D64,0,IF(R$7='02. Controlo'!$D64,R106,R128))*'02. Controlo'!$F64</f>
        <v>0</v>
      </c>
      <c r="S150" s="41">
        <f>+IF(S$7&lt;'02. Controlo'!$D64,0,IF(S$7='02. Controlo'!$D64,S106,S128))*'02. Controlo'!$F64</f>
        <v>0</v>
      </c>
      <c r="T150" s="41">
        <f>+IF(T$7&lt;'02. Controlo'!$D64,0,IF(T$7='02. Controlo'!$D64,T106,T128))*'02. Controlo'!$F64</f>
        <v>0</v>
      </c>
      <c r="U150" s="41">
        <f>+IF(U$7&lt;'02. Controlo'!$D64,0,IF(U$7='02. Controlo'!$D64,U106,U128))*'02. Controlo'!$F64</f>
        <v>0</v>
      </c>
      <c r="V150" s="41">
        <f>+IF(V$7&lt;'02. Controlo'!$D64,0,IF(V$7='02. Controlo'!$D64,V106,V128))*'02. Controlo'!$F64</f>
        <v>0</v>
      </c>
      <c r="W150" s="41">
        <f>+IF(W$7&lt;'02. Controlo'!$D64,0,IF(W$7='02. Controlo'!$D64,W106,W128))*'02. Controlo'!$F64</f>
        <v>0</v>
      </c>
      <c r="X150" s="41">
        <f>+IF(X$7&lt;'02. Controlo'!$D64,0,IF(X$7='02. Controlo'!$D64,X106,X128))*'02. Controlo'!$F64</f>
        <v>0</v>
      </c>
      <c r="Y150" s="41">
        <f>+IF(Y$7&lt;'02. Controlo'!$D64,0,IF(Y$7='02. Controlo'!$D64,Y106,Y128))*'02. Controlo'!$F64</f>
        <v>0</v>
      </c>
      <c r="Z150" s="41">
        <f>+IF(Z$7&lt;'02. Controlo'!$D64,0,IF(Z$7='02. Controlo'!$D64,Z106,Z128))*'02. Controlo'!$F64</f>
        <v>0</v>
      </c>
      <c r="AA150" s="41">
        <f>+IF(AA$7&lt;'02. Controlo'!$D64,0,IF(AA$7='02. Controlo'!$D64,AA106,AA128))*'02. Controlo'!$F64</f>
        <v>0</v>
      </c>
      <c r="AB150" s="41">
        <f>+IF(AB$7&lt;'02. Controlo'!$D64,0,IF(AB$7='02. Controlo'!$D64,AB106,AB128))*'02. Controlo'!$F64</f>
        <v>0</v>
      </c>
      <c r="AC150" s="41">
        <f>+IF(AC$7&lt;'02. Controlo'!$D64,0,IF(AC$7='02. Controlo'!$D64,AC106,AC128))*'02. Controlo'!$F64</f>
        <v>0</v>
      </c>
      <c r="AD150" s="41">
        <f>+IF(AD$7&lt;'02. Controlo'!$D64,0,IF(AD$7='02. Controlo'!$D64,AD106,AD128))*'02. Controlo'!$F64</f>
        <v>0</v>
      </c>
      <c r="AE150" s="41">
        <f>+IF(AE$7&lt;'02. Controlo'!$D64,0,IF(AE$7='02. Controlo'!$D64,AE106,AE128))*'02. Controlo'!$F64</f>
        <v>0</v>
      </c>
      <c r="AF150" s="41">
        <f>+IF(AF$7&lt;'02. Controlo'!$D64,0,IF(AF$7='02. Controlo'!$D64,AF106,AF128))*'02. Controlo'!$F64</f>
        <v>0</v>
      </c>
      <c r="AG150" s="41">
        <f>+IF(AG$7&lt;'02. Controlo'!$D64,0,IF(AG$7='02. Controlo'!$D64,AG106,AG128))*'02. Controlo'!$F64</f>
        <v>0</v>
      </c>
    </row>
    <row r="151" spans="2:33" ht="15" customHeight="1" x14ac:dyDescent="0.25">
      <c r="B151" s="36">
        <f t="shared" si="26"/>
        <v>14</v>
      </c>
      <c r="D151" s="41">
        <f>+IF(D$7&lt;'02. Controlo'!$D65,0,IF(D$7='02. Controlo'!$D65,D107,D129))*'02. Controlo'!$F65</f>
        <v>-18600.000000001586</v>
      </c>
      <c r="E151" s="41">
        <f>+IF(E$7&lt;'02. Controlo'!$D65,0,IF(E$7='02. Controlo'!$D65,E107,E129))*'02. Controlo'!$F65</f>
        <v>0</v>
      </c>
      <c r="F151" s="41">
        <f>+IF(F$7&lt;'02. Controlo'!$D65,0,IF(F$7='02. Controlo'!$D65,F107,F129))*'02. Controlo'!$F65</f>
        <v>0</v>
      </c>
      <c r="G151" s="41">
        <f>+IF(G$7&lt;'02. Controlo'!$D65,0,IF(G$7='02. Controlo'!$D65,G107,G129))*'02. Controlo'!$F65</f>
        <v>0</v>
      </c>
      <c r="H151" s="41">
        <f>+IF(H$7&lt;'02. Controlo'!$D65,0,IF(H$7='02. Controlo'!$D65,H107,H129))*'02. Controlo'!$F65</f>
        <v>0</v>
      </c>
      <c r="I151" s="41">
        <f>+IF(I$7&lt;'02. Controlo'!$D65,0,IF(I$7='02. Controlo'!$D65,I107,I129))*'02. Controlo'!$F65</f>
        <v>0</v>
      </c>
      <c r="J151" s="41">
        <f>+IF(J$7&lt;'02. Controlo'!$D65,0,IF(J$7='02. Controlo'!$D65,J107,J129))*'02. Controlo'!$F65</f>
        <v>0</v>
      </c>
      <c r="K151" s="41">
        <f>+IF(K$7&lt;'02. Controlo'!$D65,0,IF(K$7='02. Controlo'!$D65,K107,K129))*'02. Controlo'!$F65</f>
        <v>0</v>
      </c>
      <c r="L151" s="41">
        <f>+IF(L$7&lt;'02. Controlo'!$D65,0,IF(L$7='02. Controlo'!$D65,L107,L129))*'02. Controlo'!$F65</f>
        <v>0</v>
      </c>
      <c r="M151" s="41">
        <f>+IF(M$7&lt;'02. Controlo'!$D65,0,IF(M$7='02. Controlo'!$D65,M107,M129))*'02. Controlo'!$F65</f>
        <v>0</v>
      </c>
      <c r="N151" s="41">
        <f>+IF(N$7&lt;'02. Controlo'!$D65,0,IF(N$7='02. Controlo'!$D65,N107,N129))*'02. Controlo'!$F65</f>
        <v>0</v>
      </c>
      <c r="O151" s="41">
        <f>+IF(O$7&lt;'02. Controlo'!$D65,0,IF(O$7='02. Controlo'!$D65,O107,O129))*'02. Controlo'!$F65</f>
        <v>0</v>
      </c>
      <c r="P151" s="41">
        <f>+IF(P$7&lt;'02. Controlo'!$D65,0,IF(P$7='02. Controlo'!$D65,P107,P129))*'02. Controlo'!$F65</f>
        <v>0</v>
      </c>
      <c r="Q151" s="41">
        <f>+IF(Q$7&lt;'02. Controlo'!$D65,0,IF(Q$7='02. Controlo'!$D65,Q107,Q129))*'02. Controlo'!$F65</f>
        <v>0</v>
      </c>
      <c r="R151" s="41">
        <f>+IF(R$7&lt;'02. Controlo'!$D65,0,IF(R$7='02. Controlo'!$D65,R107,R129))*'02. Controlo'!$F65</f>
        <v>0</v>
      </c>
      <c r="S151" s="41">
        <f>+IF(S$7&lt;'02. Controlo'!$D65,0,IF(S$7='02. Controlo'!$D65,S107,S129))*'02. Controlo'!$F65</f>
        <v>0</v>
      </c>
      <c r="T151" s="41">
        <f>+IF(T$7&lt;'02. Controlo'!$D65,0,IF(T$7='02. Controlo'!$D65,T107,T129))*'02. Controlo'!$F65</f>
        <v>0</v>
      </c>
      <c r="U151" s="41">
        <f>+IF(U$7&lt;'02. Controlo'!$D65,0,IF(U$7='02. Controlo'!$D65,U107,U129))*'02. Controlo'!$F65</f>
        <v>0</v>
      </c>
      <c r="V151" s="41">
        <f>+IF(V$7&lt;'02. Controlo'!$D65,0,IF(V$7='02. Controlo'!$D65,V107,V129))*'02. Controlo'!$F65</f>
        <v>0</v>
      </c>
      <c r="W151" s="41">
        <f>+IF(W$7&lt;'02. Controlo'!$D65,0,IF(W$7='02. Controlo'!$D65,W107,W129))*'02. Controlo'!$F65</f>
        <v>0</v>
      </c>
      <c r="X151" s="41">
        <f>+IF(X$7&lt;'02. Controlo'!$D65,0,IF(X$7='02. Controlo'!$D65,X107,X129))*'02. Controlo'!$F65</f>
        <v>0</v>
      </c>
      <c r="Y151" s="41">
        <f>+IF(Y$7&lt;'02. Controlo'!$D65,0,IF(Y$7='02. Controlo'!$D65,Y107,Y129))*'02. Controlo'!$F65</f>
        <v>0</v>
      </c>
      <c r="Z151" s="41">
        <f>+IF(Z$7&lt;'02. Controlo'!$D65,0,IF(Z$7='02. Controlo'!$D65,Z107,Z129))*'02. Controlo'!$F65</f>
        <v>0</v>
      </c>
      <c r="AA151" s="41">
        <f>+IF(AA$7&lt;'02. Controlo'!$D65,0,IF(AA$7='02. Controlo'!$D65,AA107,AA129))*'02. Controlo'!$F65</f>
        <v>0</v>
      </c>
      <c r="AB151" s="41">
        <f>+IF(AB$7&lt;'02. Controlo'!$D65,0,IF(AB$7='02. Controlo'!$D65,AB107,AB129))*'02. Controlo'!$F65</f>
        <v>0</v>
      </c>
      <c r="AC151" s="41">
        <f>+IF(AC$7&lt;'02. Controlo'!$D65,0,IF(AC$7='02. Controlo'!$D65,AC107,AC129))*'02. Controlo'!$F65</f>
        <v>0</v>
      </c>
      <c r="AD151" s="41">
        <f>+IF(AD$7&lt;'02. Controlo'!$D65,0,IF(AD$7='02. Controlo'!$D65,AD107,AD129))*'02. Controlo'!$F65</f>
        <v>0</v>
      </c>
      <c r="AE151" s="41">
        <f>+IF(AE$7&lt;'02. Controlo'!$D65,0,IF(AE$7='02. Controlo'!$D65,AE107,AE129))*'02. Controlo'!$F65</f>
        <v>0</v>
      </c>
      <c r="AF151" s="41">
        <f>+IF(AF$7&lt;'02. Controlo'!$D65,0,IF(AF$7='02. Controlo'!$D65,AF107,AF129))*'02. Controlo'!$F65</f>
        <v>0</v>
      </c>
      <c r="AG151" s="41">
        <f>+IF(AG$7&lt;'02. Controlo'!$D65,0,IF(AG$7='02. Controlo'!$D65,AG107,AG129))*'02. Controlo'!$F65</f>
        <v>0</v>
      </c>
    </row>
    <row r="152" spans="2:33" ht="15" customHeight="1" x14ac:dyDescent="0.25">
      <c r="B152" s="36">
        <f t="shared" si="26"/>
        <v>15</v>
      </c>
      <c r="D152" s="41">
        <f>+IF(D$7&lt;'02. Controlo'!$D66,0,IF(D$7='02. Controlo'!$D66,D108,D130))*'02. Controlo'!$F66</f>
        <v>0</v>
      </c>
      <c r="E152" s="41">
        <f>+IF(E$7&lt;'02. Controlo'!$D66,0,IF(E$7='02. Controlo'!$D66,E108,E130))*'02. Controlo'!$F66</f>
        <v>0</v>
      </c>
      <c r="F152" s="41">
        <f>+IF(F$7&lt;'02. Controlo'!$D66,0,IF(F$7='02. Controlo'!$D66,F108,F130))*'02. Controlo'!$F66</f>
        <v>0</v>
      </c>
      <c r="G152" s="41">
        <f>+IF(G$7&lt;'02. Controlo'!$D66,0,IF(G$7='02. Controlo'!$D66,G108,G130))*'02. Controlo'!$F66</f>
        <v>0</v>
      </c>
      <c r="H152" s="41">
        <f>+IF(H$7&lt;'02. Controlo'!$D66,0,IF(H$7='02. Controlo'!$D66,H108,H130))*'02. Controlo'!$F66</f>
        <v>0</v>
      </c>
      <c r="I152" s="41">
        <f>+IF(I$7&lt;'02. Controlo'!$D66,0,IF(I$7='02. Controlo'!$D66,I108,I130))*'02. Controlo'!$F66</f>
        <v>0</v>
      </c>
      <c r="J152" s="41">
        <f>+IF(J$7&lt;'02. Controlo'!$D66,0,IF(J$7='02. Controlo'!$D66,J108,J130))*'02. Controlo'!$F66</f>
        <v>0</v>
      </c>
      <c r="K152" s="41">
        <f>+IF(K$7&lt;'02. Controlo'!$D66,0,IF(K$7='02. Controlo'!$D66,K108,K130))*'02. Controlo'!$F66</f>
        <v>0</v>
      </c>
      <c r="L152" s="41">
        <f>+IF(L$7&lt;'02. Controlo'!$D66,0,IF(L$7='02. Controlo'!$D66,L108,L130))*'02. Controlo'!$F66</f>
        <v>0</v>
      </c>
      <c r="M152" s="41">
        <f>+IF(M$7&lt;'02. Controlo'!$D66,0,IF(M$7='02. Controlo'!$D66,M108,M130))*'02. Controlo'!$F66</f>
        <v>0</v>
      </c>
      <c r="N152" s="41">
        <f>+IF(N$7&lt;'02. Controlo'!$D66,0,IF(N$7='02. Controlo'!$D66,N108,N130))*'02. Controlo'!$F66</f>
        <v>0</v>
      </c>
      <c r="O152" s="41">
        <f>+IF(O$7&lt;'02. Controlo'!$D66,0,IF(O$7='02. Controlo'!$D66,O108,O130))*'02. Controlo'!$F66</f>
        <v>0</v>
      </c>
      <c r="P152" s="41">
        <f>+IF(P$7&lt;'02. Controlo'!$D66,0,IF(P$7='02. Controlo'!$D66,P108,P130))*'02. Controlo'!$F66</f>
        <v>0</v>
      </c>
      <c r="Q152" s="41">
        <f>+IF(Q$7&lt;'02. Controlo'!$D66,0,IF(Q$7='02. Controlo'!$D66,Q108,Q130))*'02. Controlo'!$F66</f>
        <v>0</v>
      </c>
      <c r="R152" s="41">
        <f>+IF(R$7&lt;'02. Controlo'!$D66,0,IF(R$7='02. Controlo'!$D66,R108,R130))*'02. Controlo'!$F66</f>
        <v>0</v>
      </c>
      <c r="S152" s="41">
        <f>+IF(S$7&lt;'02. Controlo'!$D66,0,IF(S$7='02. Controlo'!$D66,S108,S130))*'02. Controlo'!$F66</f>
        <v>0</v>
      </c>
      <c r="T152" s="41">
        <f>+IF(T$7&lt;'02. Controlo'!$D66,0,IF(T$7='02. Controlo'!$D66,T108,T130))*'02. Controlo'!$F66</f>
        <v>0</v>
      </c>
      <c r="U152" s="41">
        <f>+IF(U$7&lt;'02. Controlo'!$D66,0,IF(U$7='02. Controlo'!$D66,U108,U130))*'02. Controlo'!$F66</f>
        <v>0</v>
      </c>
      <c r="V152" s="41">
        <f>+IF(V$7&lt;'02. Controlo'!$D66,0,IF(V$7='02. Controlo'!$D66,V108,V130))*'02. Controlo'!$F66</f>
        <v>0</v>
      </c>
      <c r="W152" s="41">
        <f>+IF(W$7&lt;'02. Controlo'!$D66,0,IF(W$7='02. Controlo'!$D66,W108,W130))*'02. Controlo'!$F66</f>
        <v>0</v>
      </c>
      <c r="X152" s="41">
        <f>+IF(X$7&lt;'02. Controlo'!$D66,0,IF(X$7='02. Controlo'!$D66,X108,X130))*'02. Controlo'!$F66</f>
        <v>0</v>
      </c>
      <c r="Y152" s="41">
        <f>+IF(Y$7&lt;'02. Controlo'!$D66,0,IF(Y$7='02. Controlo'!$D66,Y108,Y130))*'02. Controlo'!$F66</f>
        <v>0</v>
      </c>
      <c r="Z152" s="41">
        <f>+IF(Z$7&lt;'02. Controlo'!$D66,0,IF(Z$7='02. Controlo'!$D66,Z108,Z130))*'02. Controlo'!$F66</f>
        <v>0</v>
      </c>
      <c r="AA152" s="41">
        <f>+IF(AA$7&lt;'02. Controlo'!$D66,0,IF(AA$7='02. Controlo'!$D66,AA108,AA130))*'02. Controlo'!$F66</f>
        <v>0</v>
      </c>
      <c r="AB152" s="41">
        <f>+IF(AB$7&lt;'02. Controlo'!$D66,0,IF(AB$7='02. Controlo'!$D66,AB108,AB130))*'02. Controlo'!$F66</f>
        <v>0</v>
      </c>
      <c r="AC152" s="41">
        <f>+IF(AC$7&lt;'02. Controlo'!$D66,0,IF(AC$7='02. Controlo'!$D66,AC108,AC130))*'02. Controlo'!$F66</f>
        <v>0</v>
      </c>
      <c r="AD152" s="41">
        <f>+IF(AD$7&lt;'02. Controlo'!$D66,0,IF(AD$7='02. Controlo'!$D66,AD108,AD130))*'02. Controlo'!$F66</f>
        <v>0</v>
      </c>
      <c r="AE152" s="41">
        <f>+IF(AE$7&lt;'02. Controlo'!$D66,0,IF(AE$7='02. Controlo'!$D66,AE108,AE130))*'02. Controlo'!$F66</f>
        <v>0</v>
      </c>
      <c r="AF152" s="41">
        <f>+IF(AF$7&lt;'02. Controlo'!$D66,0,IF(AF$7='02. Controlo'!$D66,AF108,AF130))*'02. Controlo'!$F66</f>
        <v>0</v>
      </c>
      <c r="AG152" s="41">
        <f>+IF(AG$7&lt;'02. Controlo'!$D66,0,IF(AG$7='02. Controlo'!$D66,AG108,AG130))*'02. Controlo'!$F66</f>
        <v>0</v>
      </c>
    </row>
    <row r="153" spans="2:33" ht="15" customHeight="1" x14ac:dyDescent="0.25">
      <c r="B153" s="36">
        <f t="shared" si="26"/>
        <v>16</v>
      </c>
      <c r="D153" s="41">
        <f>+IF(D$7&lt;'02. Controlo'!$D67,0,IF(D$7='02. Controlo'!$D67,D109,D131))*'02. Controlo'!$F67</f>
        <v>0</v>
      </c>
      <c r="E153" s="41">
        <f>+IF(E$7&lt;'02. Controlo'!$D67,0,IF(E$7='02. Controlo'!$D67,E109,E131))*'02. Controlo'!$F67</f>
        <v>0</v>
      </c>
      <c r="F153" s="41">
        <f>+IF(F$7&lt;'02. Controlo'!$D67,0,IF(F$7='02. Controlo'!$D67,F109,F131))*'02. Controlo'!$F67</f>
        <v>0</v>
      </c>
      <c r="G153" s="41">
        <f>+IF(G$7&lt;'02. Controlo'!$D67,0,IF(G$7='02. Controlo'!$D67,G109,G131))*'02. Controlo'!$F67</f>
        <v>0</v>
      </c>
      <c r="H153" s="41">
        <f>+IF(H$7&lt;'02. Controlo'!$D67,0,IF(H$7='02. Controlo'!$D67,H109,H131))*'02. Controlo'!$F67</f>
        <v>0</v>
      </c>
      <c r="I153" s="41">
        <f>+IF(I$7&lt;'02. Controlo'!$D67,0,IF(I$7='02. Controlo'!$D67,I109,I131))*'02. Controlo'!$F67</f>
        <v>0</v>
      </c>
      <c r="J153" s="41">
        <f>+IF(J$7&lt;'02. Controlo'!$D67,0,IF(J$7='02. Controlo'!$D67,J109,J131))*'02. Controlo'!$F67</f>
        <v>0</v>
      </c>
      <c r="K153" s="41">
        <f>+IF(K$7&lt;'02. Controlo'!$D67,0,IF(K$7='02. Controlo'!$D67,K109,K131))*'02. Controlo'!$F67</f>
        <v>0</v>
      </c>
      <c r="L153" s="41">
        <f>+IF(L$7&lt;'02. Controlo'!$D67,0,IF(L$7='02. Controlo'!$D67,L109,L131))*'02. Controlo'!$F67</f>
        <v>0</v>
      </c>
      <c r="M153" s="41">
        <f>+IF(M$7&lt;'02. Controlo'!$D67,0,IF(M$7='02. Controlo'!$D67,M109,M131))*'02. Controlo'!$F67</f>
        <v>0</v>
      </c>
      <c r="N153" s="41">
        <f>+IF(N$7&lt;'02. Controlo'!$D67,0,IF(N$7='02. Controlo'!$D67,N109,N131))*'02. Controlo'!$F67</f>
        <v>0</v>
      </c>
      <c r="O153" s="41">
        <f>+IF(O$7&lt;'02. Controlo'!$D67,0,IF(O$7='02. Controlo'!$D67,O109,O131))*'02. Controlo'!$F67</f>
        <v>0</v>
      </c>
      <c r="P153" s="41">
        <f>+IF(P$7&lt;'02. Controlo'!$D67,0,IF(P$7='02. Controlo'!$D67,P109,P131))*'02. Controlo'!$F67</f>
        <v>0</v>
      </c>
      <c r="Q153" s="41">
        <f>+IF(Q$7&lt;'02. Controlo'!$D67,0,IF(Q$7='02. Controlo'!$D67,Q109,Q131))*'02. Controlo'!$F67</f>
        <v>0</v>
      </c>
      <c r="R153" s="41">
        <f>+IF(R$7&lt;'02. Controlo'!$D67,0,IF(R$7='02. Controlo'!$D67,R109,R131))*'02. Controlo'!$F67</f>
        <v>0</v>
      </c>
      <c r="S153" s="41">
        <f>+IF(S$7&lt;'02. Controlo'!$D67,0,IF(S$7='02. Controlo'!$D67,S109,S131))*'02. Controlo'!$F67</f>
        <v>0</v>
      </c>
      <c r="T153" s="41">
        <f>+IF(T$7&lt;'02. Controlo'!$D67,0,IF(T$7='02. Controlo'!$D67,T109,T131))*'02. Controlo'!$F67</f>
        <v>0</v>
      </c>
      <c r="U153" s="41">
        <f>+IF(U$7&lt;'02. Controlo'!$D67,0,IF(U$7='02. Controlo'!$D67,U109,U131))*'02. Controlo'!$F67</f>
        <v>0</v>
      </c>
      <c r="V153" s="41">
        <f>+IF(V$7&lt;'02. Controlo'!$D67,0,IF(V$7='02. Controlo'!$D67,V109,V131))*'02. Controlo'!$F67</f>
        <v>0</v>
      </c>
      <c r="W153" s="41">
        <f>+IF(W$7&lt;'02. Controlo'!$D67,0,IF(W$7='02. Controlo'!$D67,W109,W131))*'02. Controlo'!$F67</f>
        <v>0</v>
      </c>
      <c r="X153" s="41">
        <f>+IF(X$7&lt;'02. Controlo'!$D67,0,IF(X$7='02. Controlo'!$D67,X109,X131))*'02. Controlo'!$F67</f>
        <v>0</v>
      </c>
      <c r="Y153" s="41">
        <f>+IF(Y$7&lt;'02. Controlo'!$D67,0,IF(Y$7='02. Controlo'!$D67,Y109,Y131))*'02. Controlo'!$F67</f>
        <v>0</v>
      </c>
      <c r="Z153" s="41">
        <f>+IF(Z$7&lt;'02. Controlo'!$D67,0,IF(Z$7='02. Controlo'!$D67,Z109,Z131))*'02. Controlo'!$F67</f>
        <v>0</v>
      </c>
      <c r="AA153" s="41">
        <f>+IF(AA$7&lt;'02. Controlo'!$D67,0,IF(AA$7='02. Controlo'!$D67,AA109,AA131))*'02. Controlo'!$F67</f>
        <v>0</v>
      </c>
      <c r="AB153" s="41">
        <f>+IF(AB$7&lt;'02. Controlo'!$D67,0,IF(AB$7='02. Controlo'!$D67,AB109,AB131))*'02. Controlo'!$F67</f>
        <v>0</v>
      </c>
      <c r="AC153" s="41">
        <f>+IF(AC$7&lt;'02. Controlo'!$D67,0,IF(AC$7='02. Controlo'!$D67,AC109,AC131))*'02. Controlo'!$F67</f>
        <v>0</v>
      </c>
      <c r="AD153" s="41">
        <f>+IF(AD$7&lt;'02. Controlo'!$D67,0,IF(AD$7='02. Controlo'!$D67,AD109,AD131))*'02. Controlo'!$F67</f>
        <v>0</v>
      </c>
      <c r="AE153" s="41">
        <f>+IF(AE$7&lt;'02. Controlo'!$D67,0,IF(AE$7='02. Controlo'!$D67,AE109,AE131))*'02. Controlo'!$F67</f>
        <v>0</v>
      </c>
      <c r="AF153" s="41">
        <f>+IF(AF$7&lt;'02. Controlo'!$D67,0,IF(AF$7='02. Controlo'!$D67,AF109,AF131))*'02. Controlo'!$F67</f>
        <v>0</v>
      </c>
      <c r="AG153" s="41">
        <f>+IF(AG$7&lt;'02. Controlo'!$D67,0,IF(AG$7='02. Controlo'!$D67,AG109,AG131))*'02. Controlo'!$F67</f>
        <v>0</v>
      </c>
    </row>
    <row r="154" spans="2:33" ht="15" customHeight="1" x14ac:dyDescent="0.25">
      <c r="B154" s="36">
        <f t="shared" si="26"/>
        <v>17</v>
      </c>
      <c r="D154" s="41">
        <f>+IF(D$7&lt;'02. Controlo'!$D68,0,IF(D$7='02. Controlo'!$D68,D110,D132))*'02. Controlo'!$F68</f>
        <v>0</v>
      </c>
      <c r="E154" s="41">
        <f>+IF(E$7&lt;'02. Controlo'!$D68,0,IF(E$7='02. Controlo'!$D68,E110,E132))*'02. Controlo'!$F68</f>
        <v>0</v>
      </c>
      <c r="F154" s="41">
        <f>+IF(F$7&lt;'02. Controlo'!$D68,0,IF(F$7='02. Controlo'!$D68,F110,F132))*'02. Controlo'!$F68</f>
        <v>0</v>
      </c>
      <c r="G154" s="41">
        <f>+IF(G$7&lt;'02. Controlo'!$D68,0,IF(G$7='02. Controlo'!$D68,G110,G132))*'02. Controlo'!$F68</f>
        <v>0</v>
      </c>
      <c r="H154" s="41">
        <f>+IF(H$7&lt;'02. Controlo'!$D68,0,IF(H$7='02. Controlo'!$D68,H110,H132))*'02. Controlo'!$F68</f>
        <v>0</v>
      </c>
      <c r="I154" s="41">
        <f>+IF(I$7&lt;'02. Controlo'!$D68,0,IF(I$7='02. Controlo'!$D68,I110,I132))*'02. Controlo'!$F68</f>
        <v>0</v>
      </c>
      <c r="J154" s="41">
        <f>+IF(J$7&lt;'02. Controlo'!$D68,0,IF(J$7='02. Controlo'!$D68,J110,J132))*'02. Controlo'!$F68</f>
        <v>0</v>
      </c>
      <c r="K154" s="41">
        <f>+IF(K$7&lt;'02. Controlo'!$D68,0,IF(K$7='02. Controlo'!$D68,K110,K132))*'02. Controlo'!$F68</f>
        <v>0</v>
      </c>
      <c r="L154" s="41">
        <f>+IF(L$7&lt;'02. Controlo'!$D68,0,IF(L$7='02. Controlo'!$D68,L110,L132))*'02. Controlo'!$F68</f>
        <v>0</v>
      </c>
      <c r="M154" s="41">
        <f>+IF(M$7&lt;'02. Controlo'!$D68,0,IF(M$7='02. Controlo'!$D68,M110,M132))*'02. Controlo'!$F68</f>
        <v>0</v>
      </c>
      <c r="N154" s="41">
        <f>+IF(N$7&lt;'02. Controlo'!$D68,0,IF(N$7='02. Controlo'!$D68,N110,N132))*'02. Controlo'!$F68</f>
        <v>0</v>
      </c>
      <c r="O154" s="41">
        <f>+IF(O$7&lt;'02. Controlo'!$D68,0,IF(O$7='02. Controlo'!$D68,O110,O132))*'02. Controlo'!$F68</f>
        <v>0</v>
      </c>
      <c r="P154" s="41">
        <f>+IF(P$7&lt;'02. Controlo'!$D68,0,IF(P$7='02. Controlo'!$D68,P110,P132))*'02. Controlo'!$F68</f>
        <v>0</v>
      </c>
      <c r="Q154" s="41">
        <f>+IF(Q$7&lt;'02. Controlo'!$D68,0,IF(Q$7='02. Controlo'!$D68,Q110,Q132))*'02. Controlo'!$F68</f>
        <v>0</v>
      </c>
      <c r="R154" s="41">
        <f>+IF(R$7&lt;'02. Controlo'!$D68,0,IF(R$7='02. Controlo'!$D68,R110,R132))*'02. Controlo'!$F68</f>
        <v>0</v>
      </c>
      <c r="S154" s="41">
        <f>+IF(S$7&lt;'02. Controlo'!$D68,0,IF(S$7='02. Controlo'!$D68,S110,S132))*'02. Controlo'!$F68</f>
        <v>0</v>
      </c>
      <c r="T154" s="41">
        <f>+IF(T$7&lt;'02. Controlo'!$D68,0,IF(T$7='02. Controlo'!$D68,T110,T132))*'02. Controlo'!$F68</f>
        <v>0</v>
      </c>
      <c r="U154" s="41">
        <f>+IF(U$7&lt;'02. Controlo'!$D68,0,IF(U$7='02. Controlo'!$D68,U110,U132))*'02. Controlo'!$F68</f>
        <v>0</v>
      </c>
      <c r="V154" s="41">
        <f>+IF(V$7&lt;'02. Controlo'!$D68,0,IF(V$7='02. Controlo'!$D68,V110,V132))*'02. Controlo'!$F68</f>
        <v>0</v>
      </c>
      <c r="W154" s="41">
        <f>+IF(W$7&lt;'02. Controlo'!$D68,0,IF(W$7='02. Controlo'!$D68,W110,W132))*'02. Controlo'!$F68</f>
        <v>0</v>
      </c>
      <c r="X154" s="41">
        <f>+IF(X$7&lt;'02. Controlo'!$D68,0,IF(X$7='02. Controlo'!$D68,X110,X132))*'02. Controlo'!$F68</f>
        <v>0</v>
      </c>
      <c r="Y154" s="41">
        <f>+IF(Y$7&lt;'02. Controlo'!$D68,0,IF(Y$7='02. Controlo'!$D68,Y110,Y132))*'02. Controlo'!$F68</f>
        <v>0</v>
      </c>
      <c r="Z154" s="41">
        <f>+IF(Z$7&lt;'02. Controlo'!$D68,0,IF(Z$7='02. Controlo'!$D68,Z110,Z132))*'02. Controlo'!$F68</f>
        <v>0</v>
      </c>
      <c r="AA154" s="41">
        <f>+IF(AA$7&lt;'02. Controlo'!$D68,0,IF(AA$7='02. Controlo'!$D68,AA110,AA132))*'02. Controlo'!$F68</f>
        <v>0</v>
      </c>
      <c r="AB154" s="41">
        <f>+IF(AB$7&lt;'02. Controlo'!$D68,0,IF(AB$7='02. Controlo'!$D68,AB110,AB132))*'02. Controlo'!$F68</f>
        <v>0</v>
      </c>
      <c r="AC154" s="41">
        <f>+IF(AC$7&lt;'02. Controlo'!$D68,0,IF(AC$7='02. Controlo'!$D68,AC110,AC132))*'02. Controlo'!$F68</f>
        <v>0</v>
      </c>
      <c r="AD154" s="41">
        <f>+IF(AD$7&lt;'02. Controlo'!$D68,0,IF(AD$7='02. Controlo'!$D68,AD110,AD132))*'02. Controlo'!$F68</f>
        <v>0</v>
      </c>
      <c r="AE154" s="41">
        <f>+IF(AE$7&lt;'02. Controlo'!$D68,0,IF(AE$7='02. Controlo'!$D68,AE110,AE132))*'02. Controlo'!$F68</f>
        <v>0</v>
      </c>
      <c r="AF154" s="41">
        <f>+IF(AF$7&lt;'02. Controlo'!$D68,0,IF(AF$7='02. Controlo'!$D68,AF110,AF132))*'02. Controlo'!$F68</f>
        <v>0</v>
      </c>
      <c r="AG154" s="41">
        <f>+IF(AG$7&lt;'02. Controlo'!$D68,0,IF(AG$7='02. Controlo'!$D68,AG110,AG132))*'02. Controlo'!$F68</f>
        <v>0</v>
      </c>
    </row>
    <row r="155" spans="2:33" ht="15" customHeight="1" x14ac:dyDescent="0.25">
      <c r="B155" s="36">
        <f t="shared" si="26"/>
        <v>18</v>
      </c>
      <c r="D155" s="41">
        <f>+IF(D$7&lt;'02. Controlo'!$D69,0,IF(D$7='02. Controlo'!$D69,D111,D133))*'02. Controlo'!$F69</f>
        <v>0</v>
      </c>
      <c r="E155" s="41">
        <f>+IF(E$7&lt;'02. Controlo'!$D69,0,IF(E$7='02. Controlo'!$D69,E111,E133))*'02. Controlo'!$F69</f>
        <v>0</v>
      </c>
      <c r="F155" s="41">
        <f>+IF(F$7&lt;'02. Controlo'!$D69,0,IF(F$7='02. Controlo'!$D69,F111,F133))*'02. Controlo'!$F69</f>
        <v>0</v>
      </c>
      <c r="G155" s="41">
        <f>+IF(G$7&lt;'02. Controlo'!$D69,0,IF(G$7='02. Controlo'!$D69,G111,G133))*'02. Controlo'!$F69</f>
        <v>0</v>
      </c>
      <c r="H155" s="41">
        <f>+IF(H$7&lt;'02. Controlo'!$D69,0,IF(H$7='02. Controlo'!$D69,H111,H133))*'02. Controlo'!$F69</f>
        <v>0</v>
      </c>
      <c r="I155" s="41">
        <f>+IF(I$7&lt;'02. Controlo'!$D69,0,IF(I$7='02. Controlo'!$D69,I111,I133))*'02. Controlo'!$F69</f>
        <v>0</v>
      </c>
      <c r="J155" s="41">
        <f>+IF(J$7&lt;'02. Controlo'!$D69,0,IF(J$7='02. Controlo'!$D69,J111,J133))*'02. Controlo'!$F69</f>
        <v>0</v>
      </c>
      <c r="K155" s="41">
        <f>+IF(K$7&lt;'02. Controlo'!$D69,0,IF(K$7='02. Controlo'!$D69,K111,K133))*'02. Controlo'!$F69</f>
        <v>0</v>
      </c>
      <c r="L155" s="41">
        <f>+IF(L$7&lt;'02. Controlo'!$D69,0,IF(L$7='02. Controlo'!$D69,L111,L133))*'02. Controlo'!$F69</f>
        <v>0</v>
      </c>
      <c r="M155" s="41">
        <f>+IF(M$7&lt;'02. Controlo'!$D69,0,IF(M$7='02. Controlo'!$D69,M111,M133))*'02. Controlo'!$F69</f>
        <v>0</v>
      </c>
      <c r="N155" s="41">
        <f>+IF(N$7&lt;'02. Controlo'!$D69,0,IF(N$7='02. Controlo'!$D69,N111,N133))*'02. Controlo'!$F69</f>
        <v>0</v>
      </c>
      <c r="O155" s="41">
        <f>+IF(O$7&lt;'02. Controlo'!$D69,0,IF(O$7='02. Controlo'!$D69,O111,O133))*'02. Controlo'!$F69</f>
        <v>0</v>
      </c>
      <c r="P155" s="41">
        <f>+IF(P$7&lt;'02. Controlo'!$D69,0,IF(P$7='02. Controlo'!$D69,P111,P133))*'02. Controlo'!$F69</f>
        <v>0</v>
      </c>
      <c r="Q155" s="41">
        <f>+IF(Q$7&lt;'02. Controlo'!$D69,0,IF(Q$7='02. Controlo'!$D69,Q111,Q133))*'02. Controlo'!$F69</f>
        <v>0</v>
      </c>
      <c r="R155" s="41">
        <f>+IF(R$7&lt;'02. Controlo'!$D69,0,IF(R$7='02. Controlo'!$D69,R111,R133))*'02. Controlo'!$F69</f>
        <v>0</v>
      </c>
      <c r="S155" s="41">
        <f>+IF(S$7&lt;'02. Controlo'!$D69,0,IF(S$7='02. Controlo'!$D69,S111,S133))*'02. Controlo'!$F69</f>
        <v>0</v>
      </c>
      <c r="T155" s="41">
        <f>+IF(T$7&lt;'02. Controlo'!$D69,0,IF(T$7='02. Controlo'!$D69,T111,T133))*'02. Controlo'!$F69</f>
        <v>0</v>
      </c>
      <c r="U155" s="41">
        <f>+IF(U$7&lt;'02. Controlo'!$D69,0,IF(U$7='02. Controlo'!$D69,U111,U133))*'02. Controlo'!$F69</f>
        <v>0</v>
      </c>
      <c r="V155" s="41">
        <f>+IF(V$7&lt;'02. Controlo'!$D69,0,IF(V$7='02. Controlo'!$D69,V111,V133))*'02. Controlo'!$F69</f>
        <v>0</v>
      </c>
      <c r="W155" s="41">
        <f>+IF(W$7&lt;'02. Controlo'!$D69,0,IF(W$7='02. Controlo'!$D69,W111,W133))*'02. Controlo'!$F69</f>
        <v>0</v>
      </c>
      <c r="X155" s="41">
        <f>+IF(X$7&lt;'02. Controlo'!$D69,0,IF(X$7='02. Controlo'!$D69,X111,X133))*'02. Controlo'!$F69</f>
        <v>0</v>
      </c>
      <c r="Y155" s="41">
        <f>+IF(Y$7&lt;'02. Controlo'!$D69,0,IF(Y$7='02. Controlo'!$D69,Y111,Y133))*'02. Controlo'!$F69</f>
        <v>0</v>
      </c>
      <c r="Z155" s="41">
        <f>+IF(Z$7&lt;'02. Controlo'!$D69,0,IF(Z$7='02. Controlo'!$D69,Z111,Z133))*'02. Controlo'!$F69</f>
        <v>0</v>
      </c>
      <c r="AA155" s="41">
        <f>+IF(AA$7&lt;'02. Controlo'!$D69,0,IF(AA$7='02. Controlo'!$D69,AA111,AA133))*'02. Controlo'!$F69</f>
        <v>0</v>
      </c>
      <c r="AB155" s="41">
        <f>+IF(AB$7&lt;'02. Controlo'!$D69,0,IF(AB$7='02. Controlo'!$D69,AB111,AB133))*'02. Controlo'!$F69</f>
        <v>0</v>
      </c>
      <c r="AC155" s="41">
        <f>+IF(AC$7&lt;'02. Controlo'!$D69,0,IF(AC$7='02. Controlo'!$D69,AC111,AC133))*'02. Controlo'!$F69</f>
        <v>0</v>
      </c>
      <c r="AD155" s="41">
        <f>+IF(AD$7&lt;'02. Controlo'!$D69,0,IF(AD$7='02. Controlo'!$D69,AD111,AD133))*'02. Controlo'!$F69</f>
        <v>0</v>
      </c>
      <c r="AE155" s="41">
        <f>+IF(AE$7&lt;'02. Controlo'!$D69,0,IF(AE$7='02. Controlo'!$D69,AE111,AE133))*'02. Controlo'!$F69</f>
        <v>0</v>
      </c>
      <c r="AF155" s="41">
        <f>+IF(AF$7&lt;'02. Controlo'!$D69,0,IF(AF$7='02. Controlo'!$D69,AF111,AF133))*'02. Controlo'!$F69</f>
        <v>0</v>
      </c>
      <c r="AG155" s="41">
        <f>+IF(AG$7&lt;'02. Controlo'!$D69,0,IF(AG$7='02. Controlo'!$D69,AG111,AG133))*'02. Controlo'!$F69</f>
        <v>0</v>
      </c>
    </row>
    <row r="156" spans="2:33" ht="15" customHeight="1" x14ac:dyDescent="0.25">
      <c r="B156" s="36">
        <f t="shared" si="26"/>
        <v>19</v>
      </c>
      <c r="D156" s="41">
        <f>+IF(D$7&lt;'02. Controlo'!$D70,0,IF(D$7='02. Controlo'!$D70,D112,D134))*'02. Controlo'!$F70</f>
        <v>0</v>
      </c>
      <c r="E156" s="41">
        <f>+IF(E$7&lt;'02. Controlo'!$D70,0,IF(E$7='02. Controlo'!$D70,E112,E134))*'02. Controlo'!$F70</f>
        <v>0</v>
      </c>
      <c r="F156" s="41">
        <f>+IF(F$7&lt;'02. Controlo'!$D70,0,IF(F$7='02. Controlo'!$D70,F112,F134))*'02. Controlo'!$F70</f>
        <v>0</v>
      </c>
      <c r="G156" s="41">
        <f>+IF(G$7&lt;'02. Controlo'!$D70,0,IF(G$7='02. Controlo'!$D70,G112,G134))*'02. Controlo'!$F70</f>
        <v>0</v>
      </c>
      <c r="H156" s="41">
        <f>+IF(H$7&lt;'02. Controlo'!$D70,0,IF(H$7='02. Controlo'!$D70,H112,H134))*'02. Controlo'!$F70</f>
        <v>0</v>
      </c>
      <c r="I156" s="41">
        <f>+IF(I$7&lt;'02. Controlo'!$D70,0,IF(I$7='02. Controlo'!$D70,I112,I134))*'02. Controlo'!$F70</f>
        <v>0</v>
      </c>
      <c r="J156" s="41">
        <f>+IF(J$7&lt;'02. Controlo'!$D70,0,IF(J$7='02. Controlo'!$D70,J112,J134))*'02. Controlo'!$F70</f>
        <v>0</v>
      </c>
      <c r="K156" s="41">
        <f>+IF(K$7&lt;'02. Controlo'!$D70,0,IF(K$7='02. Controlo'!$D70,K112,K134))*'02. Controlo'!$F70</f>
        <v>0</v>
      </c>
      <c r="L156" s="41">
        <f>+IF(L$7&lt;'02. Controlo'!$D70,0,IF(L$7='02. Controlo'!$D70,L112,L134))*'02. Controlo'!$F70</f>
        <v>0</v>
      </c>
      <c r="M156" s="41">
        <f>+IF(M$7&lt;'02. Controlo'!$D70,0,IF(M$7='02. Controlo'!$D70,M112,M134))*'02. Controlo'!$F70</f>
        <v>0</v>
      </c>
      <c r="N156" s="41">
        <f>+IF(N$7&lt;'02. Controlo'!$D70,0,IF(N$7='02. Controlo'!$D70,N112,N134))*'02. Controlo'!$F70</f>
        <v>0</v>
      </c>
      <c r="O156" s="41">
        <f>+IF(O$7&lt;'02. Controlo'!$D70,0,IF(O$7='02. Controlo'!$D70,O112,O134))*'02. Controlo'!$F70</f>
        <v>0</v>
      </c>
      <c r="P156" s="41">
        <f>+IF(P$7&lt;'02. Controlo'!$D70,0,IF(P$7='02. Controlo'!$D70,P112,P134))*'02. Controlo'!$F70</f>
        <v>0</v>
      </c>
      <c r="Q156" s="41">
        <f>+IF(Q$7&lt;'02. Controlo'!$D70,0,IF(Q$7='02. Controlo'!$D70,Q112,Q134))*'02. Controlo'!$F70</f>
        <v>0</v>
      </c>
      <c r="R156" s="41">
        <f>+IF(R$7&lt;'02. Controlo'!$D70,0,IF(R$7='02. Controlo'!$D70,R112,R134))*'02. Controlo'!$F70</f>
        <v>0</v>
      </c>
      <c r="S156" s="41">
        <f>+IF(S$7&lt;'02. Controlo'!$D70,0,IF(S$7='02. Controlo'!$D70,S112,S134))*'02. Controlo'!$F70</f>
        <v>0</v>
      </c>
      <c r="T156" s="41">
        <f>+IF(T$7&lt;'02. Controlo'!$D70,0,IF(T$7='02. Controlo'!$D70,T112,T134))*'02. Controlo'!$F70</f>
        <v>0</v>
      </c>
      <c r="U156" s="41">
        <f>+IF(U$7&lt;'02. Controlo'!$D70,0,IF(U$7='02. Controlo'!$D70,U112,U134))*'02. Controlo'!$F70</f>
        <v>0</v>
      </c>
      <c r="V156" s="41">
        <f>+IF(V$7&lt;'02. Controlo'!$D70,0,IF(V$7='02. Controlo'!$D70,V112,V134))*'02. Controlo'!$F70</f>
        <v>0</v>
      </c>
      <c r="W156" s="41">
        <f>+IF(W$7&lt;'02. Controlo'!$D70,0,IF(W$7='02. Controlo'!$D70,W112,W134))*'02. Controlo'!$F70</f>
        <v>0</v>
      </c>
      <c r="X156" s="41">
        <f>+IF(X$7&lt;'02. Controlo'!$D70,0,IF(X$7='02. Controlo'!$D70,X112,X134))*'02. Controlo'!$F70</f>
        <v>0</v>
      </c>
      <c r="Y156" s="41">
        <f>+IF(Y$7&lt;'02. Controlo'!$D70,0,IF(Y$7='02. Controlo'!$D70,Y112,Y134))*'02. Controlo'!$F70</f>
        <v>0</v>
      </c>
      <c r="Z156" s="41">
        <f>+IF(Z$7&lt;'02. Controlo'!$D70,0,IF(Z$7='02. Controlo'!$D70,Z112,Z134))*'02. Controlo'!$F70</f>
        <v>0</v>
      </c>
      <c r="AA156" s="41">
        <f>+IF(AA$7&lt;'02. Controlo'!$D70,0,IF(AA$7='02. Controlo'!$D70,AA112,AA134))*'02. Controlo'!$F70</f>
        <v>0</v>
      </c>
      <c r="AB156" s="41">
        <f>+IF(AB$7&lt;'02. Controlo'!$D70,0,IF(AB$7='02. Controlo'!$D70,AB112,AB134))*'02. Controlo'!$F70</f>
        <v>0</v>
      </c>
      <c r="AC156" s="41">
        <f>+IF(AC$7&lt;'02. Controlo'!$D70,0,IF(AC$7='02. Controlo'!$D70,AC112,AC134))*'02. Controlo'!$F70</f>
        <v>0</v>
      </c>
      <c r="AD156" s="41">
        <f>+IF(AD$7&lt;'02. Controlo'!$D70,0,IF(AD$7='02. Controlo'!$D70,AD112,AD134))*'02. Controlo'!$F70</f>
        <v>0</v>
      </c>
      <c r="AE156" s="41">
        <f>+IF(AE$7&lt;'02. Controlo'!$D70,0,IF(AE$7='02. Controlo'!$D70,AE112,AE134))*'02. Controlo'!$F70</f>
        <v>0</v>
      </c>
      <c r="AF156" s="41">
        <f>+IF(AF$7&lt;'02. Controlo'!$D70,0,IF(AF$7='02. Controlo'!$D70,AF112,AF134))*'02. Controlo'!$F70</f>
        <v>0</v>
      </c>
      <c r="AG156" s="41">
        <f>+IF(AG$7&lt;'02. Controlo'!$D70,0,IF(AG$7='02. Controlo'!$D70,AG112,AG134))*'02. Controlo'!$F70</f>
        <v>0</v>
      </c>
    </row>
    <row r="157" spans="2:33" ht="15" customHeight="1" x14ac:dyDescent="0.25">
      <c r="B157" s="36">
        <f t="shared" si="26"/>
        <v>20</v>
      </c>
      <c r="D157" s="41">
        <f>+IF(D$7&lt;'02. Controlo'!$D71,0,IF(D$7='02. Controlo'!$D71,D113,D135))*'02. Controlo'!$F71</f>
        <v>0</v>
      </c>
      <c r="E157" s="41">
        <f>+IF(E$7&lt;'02. Controlo'!$D71,0,IF(E$7='02. Controlo'!$D71,E113,E135))*'02. Controlo'!$F71</f>
        <v>0</v>
      </c>
      <c r="F157" s="41">
        <f>+IF(F$7&lt;'02. Controlo'!$D71,0,IF(F$7='02. Controlo'!$D71,F113,F135))*'02. Controlo'!$F71</f>
        <v>0</v>
      </c>
      <c r="G157" s="41">
        <f>+IF(G$7&lt;'02. Controlo'!$D71,0,IF(G$7='02. Controlo'!$D71,G113,G135))*'02. Controlo'!$F71</f>
        <v>0</v>
      </c>
      <c r="H157" s="41">
        <f>+IF(H$7&lt;'02. Controlo'!$D71,0,IF(H$7='02. Controlo'!$D71,H113,H135))*'02. Controlo'!$F71</f>
        <v>0</v>
      </c>
      <c r="I157" s="41">
        <f>+IF(I$7&lt;'02. Controlo'!$D71,0,IF(I$7='02. Controlo'!$D71,I113,I135))*'02. Controlo'!$F71</f>
        <v>0</v>
      </c>
      <c r="J157" s="41">
        <f>+IF(J$7&lt;'02. Controlo'!$D71,0,IF(J$7='02. Controlo'!$D71,J113,J135))*'02. Controlo'!$F71</f>
        <v>0</v>
      </c>
      <c r="K157" s="41">
        <f>+IF(K$7&lt;'02. Controlo'!$D71,0,IF(K$7='02. Controlo'!$D71,K113,K135))*'02. Controlo'!$F71</f>
        <v>0</v>
      </c>
      <c r="L157" s="41">
        <f>+IF(L$7&lt;'02. Controlo'!$D71,0,IF(L$7='02. Controlo'!$D71,L113,L135))*'02. Controlo'!$F71</f>
        <v>0</v>
      </c>
      <c r="M157" s="41">
        <f>+IF(M$7&lt;'02. Controlo'!$D71,0,IF(M$7='02. Controlo'!$D71,M113,M135))*'02. Controlo'!$F71</f>
        <v>0</v>
      </c>
      <c r="N157" s="41">
        <f>+IF(N$7&lt;'02. Controlo'!$D71,0,IF(N$7='02. Controlo'!$D71,N113,N135))*'02. Controlo'!$F71</f>
        <v>0</v>
      </c>
      <c r="O157" s="41">
        <f>+IF(O$7&lt;'02. Controlo'!$D71,0,IF(O$7='02. Controlo'!$D71,O113,O135))*'02. Controlo'!$F71</f>
        <v>0</v>
      </c>
      <c r="P157" s="41">
        <f>+IF(P$7&lt;'02. Controlo'!$D71,0,IF(P$7='02. Controlo'!$D71,P113,P135))*'02. Controlo'!$F71</f>
        <v>0</v>
      </c>
      <c r="Q157" s="41">
        <f>+IF(Q$7&lt;'02. Controlo'!$D71,0,IF(Q$7='02. Controlo'!$D71,Q113,Q135))*'02. Controlo'!$F71</f>
        <v>0</v>
      </c>
      <c r="R157" s="41">
        <f>+IF(R$7&lt;'02. Controlo'!$D71,0,IF(R$7='02. Controlo'!$D71,R113,R135))*'02. Controlo'!$F71</f>
        <v>0</v>
      </c>
      <c r="S157" s="41">
        <f>+IF(S$7&lt;'02. Controlo'!$D71,0,IF(S$7='02. Controlo'!$D71,S113,S135))*'02. Controlo'!$F71</f>
        <v>0</v>
      </c>
      <c r="T157" s="41">
        <f>+IF(T$7&lt;'02. Controlo'!$D71,0,IF(T$7='02. Controlo'!$D71,T113,T135))*'02. Controlo'!$F71</f>
        <v>0</v>
      </c>
      <c r="U157" s="41">
        <f>+IF(U$7&lt;'02. Controlo'!$D71,0,IF(U$7='02. Controlo'!$D71,U113,U135))*'02. Controlo'!$F71</f>
        <v>0</v>
      </c>
      <c r="V157" s="41">
        <f>+IF(V$7&lt;'02. Controlo'!$D71,0,IF(V$7='02. Controlo'!$D71,V113,V135))*'02. Controlo'!$F71</f>
        <v>0</v>
      </c>
      <c r="W157" s="41">
        <f>+IF(W$7&lt;'02. Controlo'!$D71,0,IF(W$7='02. Controlo'!$D71,W113,W135))*'02. Controlo'!$F71</f>
        <v>0</v>
      </c>
      <c r="X157" s="41">
        <f>+IF(X$7&lt;'02. Controlo'!$D71,0,IF(X$7='02. Controlo'!$D71,X113,X135))*'02. Controlo'!$F71</f>
        <v>0</v>
      </c>
      <c r="Y157" s="41">
        <f>+IF(Y$7&lt;'02. Controlo'!$D71,0,IF(Y$7='02. Controlo'!$D71,Y113,Y135))*'02. Controlo'!$F71</f>
        <v>0</v>
      </c>
      <c r="Z157" s="41">
        <f>+IF(Z$7&lt;'02. Controlo'!$D71,0,IF(Z$7='02. Controlo'!$D71,Z113,Z135))*'02. Controlo'!$F71</f>
        <v>0</v>
      </c>
      <c r="AA157" s="41">
        <f>+IF(AA$7&lt;'02. Controlo'!$D71,0,IF(AA$7='02. Controlo'!$D71,AA113,AA135))*'02. Controlo'!$F71</f>
        <v>0</v>
      </c>
      <c r="AB157" s="41">
        <f>+IF(AB$7&lt;'02. Controlo'!$D71,0,IF(AB$7='02. Controlo'!$D71,AB113,AB135))*'02. Controlo'!$F71</f>
        <v>0</v>
      </c>
      <c r="AC157" s="41">
        <f>+IF(AC$7&lt;'02. Controlo'!$D71,0,IF(AC$7='02. Controlo'!$D71,AC113,AC135))*'02. Controlo'!$F71</f>
        <v>0</v>
      </c>
      <c r="AD157" s="41">
        <f>+IF(AD$7&lt;'02. Controlo'!$D71,0,IF(AD$7='02. Controlo'!$D71,AD113,AD135))*'02. Controlo'!$F71</f>
        <v>0</v>
      </c>
      <c r="AE157" s="41">
        <f>+IF(AE$7&lt;'02. Controlo'!$D71,0,IF(AE$7='02. Controlo'!$D71,AE113,AE135))*'02. Controlo'!$F71</f>
        <v>0</v>
      </c>
      <c r="AF157" s="41">
        <f>+IF(AF$7&lt;'02. Controlo'!$D71,0,IF(AF$7='02. Controlo'!$D71,AF113,AF135))*'02. Controlo'!$F71</f>
        <v>0</v>
      </c>
      <c r="AG157" s="41">
        <f>+IF(AG$7&lt;'02. Controlo'!$D71,0,IF(AG$7='02. Controlo'!$D71,AG113,AG135))*'02. Controlo'!$F71</f>
        <v>0</v>
      </c>
    </row>
    <row r="158" spans="2:33" ht="15" customHeight="1" x14ac:dyDescent="0.25">
      <c r="B158" s="36"/>
      <c r="D158" s="41"/>
      <c r="E158" s="41"/>
      <c r="F158" s="41"/>
      <c r="G158" s="41"/>
      <c r="H158" s="41"/>
      <c r="I158" s="41"/>
      <c r="J158" s="41"/>
      <c r="K158" s="41"/>
      <c r="L158" s="41"/>
      <c r="M158" s="41"/>
      <c r="N158" s="41"/>
      <c r="O158" s="41"/>
      <c r="P158" s="41"/>
      <c r="Q158" s="41"/>
      <c r="R158" s="41"/>
      <c r="S158" s="41"/>
      <c r="T158" s="41"/>
      <c r="U158" s="41"/>
      <c r="V158" s="41"/>
      <c r="W158" s="41"/>
      <c r="X158" s="41"/>
      <c r="Y158" s="41"/>
      <c r="Z158" s="41"/>
      <c r="AA158" s="41"/>
      <c r="AB158" s="41"/>
      <c r="AC158" s="41"/>
      <c r="AD158" s="41"/>
      <c r="AE158" s="41"/>
      <c r="AF158" s="41"/>
      <c r="AG158" s="41"/>
    </row>
    <row r="159" spans="2:33" ht="15" customHeight="1" x14ac:dyDescent="0.25">
      <c r="B159" s="42" t="s">
        <v>43</v>
      </c>
      <c r="D159" s="13"/>
      <c r="E159" s="13"/>
      <c r="F159" s="13"/>
      <c r="G159" s="13"/>
      <c r="H159" s="13"/>
      <c r="I159" s="13"/>
      <c r="J159" s="13"/>
      <c r="K159" s="13"/>
      <c r="L159" s="13"/>
      <c r="M159" s="13"/>
      <c r="N159" s="13"/>
      <c r="O159" s="13"/>
      <c r="P159" s="13"/>
      <c r="Q159" s="13"/>
      <c r="R159" s="13"/>
      <c r="S159" s="13"/>
      <c r="T159" s="13"/>
      <c r="U159" s="13"/>
      <c r="V159" s="13"/>
      <c r="W159" s="13"/>
      <c r="X159" s="13"/>
      <c r="Y159" s="13"/>
      <c r="Z159" s="13"/>
      <c r="AA159" s="13"/>
      <c r="AB159" s="13"/>
      <c r="AC159" s="13"/>
      <c r="AD159" s="13"/>
      <c r="AE159" s="13"/>
      <c r="AF159" s="13"/>
      <c r="AG159" s="13"/>
    </row>
    <row r="160" spans="2:33" ht="15" customHeight="1" x14ac:dyDescent="0.25">
      <c r="B160" s="36">
        <v>1</v>
      </c>
      <c r="D160" s="41">
        <f>+'02. Controlo'!G52*'02. Controlo'!$D52</f>
        <v>0</v>
      </c>
      <c r="E160" s="41">
        <f>+'02. Controlo'!H52*'02. Controlo'!$D52</f>
        <v>4</v>
      </c>
      <c r="F160" s="41">
        <f>+'02. Controlo'!I52*'02. Controlo'!$D52</f>
        <v>0</v>
      </c>
      <c r="G160" s="41">
        <f>+'02. Controlo'!J52*'02. Controlo'!$D52</f>
        <v>0</v>
      </c>
      <c r="H160" s="41">
        <f>+'02. Controlo'!K52*'02. Controlo'!$D52</f>
        <v>0</v>
      </c>
      <c r="I160" s="41">
        <f>+'02. Controlo'!L52*'02. Controlo'!$D52</f>
        <v>0</v>
      </c>
      <c r="J160" s="41">
        <f>+'02. Controlo'!M52*'02. Controlo'!$D52</f>
        <v>0</v>
      </c>
      <c r="K160" s="41">
        <f>+'02. Controlo'!N52*'02. Controlo'!$D52</f>
        <v>0</v>
      </c>
      <c r="L160" s="41">
        <f>+'02. Controlo'!O52*'02. Controlo'!$D52</f>
        <v>0</v>
      </c>
      <c r="M160" s="41">
        <f>+'02. Controlo'!P52*'02. Controlo'!$D52</f>
        <v>0</v>
      </c>
      <c r="N160" s="38"/>
      <c r="O160" s="38"/>
      <c r="P160" s="38"/>
      <c r="Q160" s="38"/>
      <c r="R160" s="38"/>
      <c r="S160" s="38"/>
      <c r="T160" s="38"/>
      <c r="U160" s="38"/>
      <c r="V160" s="38"/>
      <c r="W160" s="38"/>
      <c r="X160" s="38"/>
      <c r="Y160" s="38"/>
      <c r="Z160" s="38"/>
      <c r="AA160" s="38"/>
      <c r="AB160" s="38"/>
      <c r="AC160" s="38"/>
      <c r="AD160" s="38"/>
      <c r="AE160" s="38"/>
      <c r="AF160" s="38"/>
      <c r="AG160" s="38"/>
    </row>
    <row r="161" spans="2:33" ht="15" customHeight="1" x14ac:dyDescent="0.25">
      <c r="B161" s="36">
        <f>+B160+1</f>
        <v>2</v>
      </c>
      <c r="D161" s="41">
        <f>+'02. Controlo'!G53*'02. Controlo'!$D53</f>
        <v>0</v>
      </c>
      <c r="E161" s="41">
        <f>+'02. Controlo'!H53*'02. Controlo'!$D53</f>
        <v>2</v>
      </c>
      <c r="F161" s="41">
        <f>+'02. Controlo'!I53*'02. Controlo'!$D53</f>
        <v>0</v>
      </c>
      <c r="G161" s="41">
        <f>+'02. Controlo'!J53*'02. Controlo'!$D53</f>
        <v>0</v>
      </c>
      <c r="H161" s="41">
        <f>+'02. Controlo'!K53*'02. Controlo'!$D53</f>
        <v>0</v>
      </c>
      <c r="I161" s="41">
        <f>+'02. Controlo'!L53*'02. Controlo'!$D53</f>
        <v>0</v>
      </c>
      <c r="J161" s="41">
        <f>+'02. Controlo'!M53*'02. Controlo'!$D53</f>
        <v>0</v>
      </c>
      <c r="K161" s="41">
        <f>+'02. Controlo'!N53*'02. Controlo'!$D53</f>
        <v>0</v>
      </c>
      <c r="L161" s="41">
        <f>+'02. Controlo'!O53*'02. Controlo'!$D53</f>
        <v>0</v>
      </c>
      <c r="M161" s="41">
        <f>+'02. Controlo'!P53*'02. Controlo'!$D53</f>
        <v>0</v>
      </c>
      <c r="N161" s="38"/>
      <c r="O161" s="38"/>
      <c r="P161" s="38"/>
      <c r="Q161" s="38"/>
      <c r="R161" s="38"/>
      <c r="S161" s="38"/>
      <c r="T161" s="38"/>
      <c r="U161" s="38"/>
      <c r="V161" s="38"/>
      <c r="W161" s="38"/>
      <c r="X161" s="38"/>
      <c r="Y161" s="38"/>
      <c r="Z161" s="38"/>
      <c r="AA161" s="38"/>
      <c r="AB161" s="38"/>
      <c r="AC161" s="38"/>
      <c r="AD161" s="38"/>
      <c r="AE161" s="38"/>
      <c r="AF161" s="38"/>
      <c r="AG161" s="38"/>
    </row>
    <row r="162" spans="2:33" ht="15" customHeight="1" x14ac:dyDescent="0.25">
      <c r="B162" s="36">
        <f t="shared" ref="B162:B179" si="27">+B161+1</f>
        <v>3</v>
      </c>
      <c r="D162" s="41">
        <f>+'02. Controlo'!G54*'02. Controlo'!$D54</f>
        <v>0</v>
      </c>
      <c r="E162" s="41">
        <f>+'02. Controlo'!H54*'02. Controlo'!$D54</f>
        <v>0</v>
      </c>
      <c r="F162" s="41">
        <f>+'02. Controlo'!I54*'02. Controlo'!$D54</f>
        <v>1</v>
      </c>
      <c r="G162" s="41">
        <f>+'02. Controlo'!J54*'02. Controlo'!$D54</f>
        <v>0</v>
      </c>
      <c r="H162" s="41">
        <f>+'02. Controlo'!K54*'02. Controlo'!$D54</f>
        <v>0</v>
      </c>
      <c r="I162" s="41">
        <f>+'02. Controlo'!L54*'02. Controlo'!$D54</f>
        <v>0</v>
      </c>
      <c r="J162" s="41">
        <f>+'02. Controlo'!M54*'02. Controlo'!$D54</f>
        <v>0</v>
      </c>
      <c r="K162" s="41">
        <f>+'02. Controlo'!N54*'02. Controlo'!$D54</f>
        <v>0</v>
      </c>
      <c r="L162" s="41">
        <f>+'02. Controlo'!O54*'02. Controlo'!$D54</f>
        <v>0</v>
      </c>
      <c r="M162" s="41">
        <f>+'02. Controlo'!P54*'02. Controlo'!$D54</f>
        <v>0</v>
      </c>
      <c r="N162" s="38"/>
      <c r="O162" s="38"/>
      <c r="P162" s="38"/>
      <c r="Q162" s="38"/>
      <c r="R162" s="38"/>
      <c r="S162" s="38"/>
      <c r="T162" s="38"/>
      <c r="U162" s="38"/>
      <c r="V162" s="38"/>
      <c r="W162" s="38"/>
      <c r="X162" s="38"/>
      <c r="Y162" s="38"/>
      <c r="Z162" s="38"/>
      <c r="AA162" s="38"/>
      <c r="AB162" s="38"/>
      <c r="AC162" s="38"/>
      <c r="AD162" s="38"/>
      <c r="AE162" s="38"/>
      <c r="AF162" s="38"/>
      <c r="AG162" s="38"/>
    </row>
    <row r="163" spans="2:33" ht="15" customHeight="1" x14ac:dyDescent="0.25">
      <c r="B163" s="36">
        <f t="shared" si="27"/>
        <v>4</v>
      </c>
      <c r="D163" s="41">
        <f>+'02. Controlo'!G55*'02. Controlo'!$D55</f>
        <v>5</v>
      </c>
      <c r="E163" s="41">
        <f>+'02. Controlo'!H55*'02. Controlo'!$D55</f>
        <v>0</v>
      </c>
      <c r="F163" s="41">
        <f>+'02. Controlo'!I55*'02. Controlo'!$D55</f>
        <v>0</v>
      </c>
      <c r="G163" s="41">
        <f>+'02. Controlo'!J55*'02. Controlo'!$D55</f>
        <v>0</v>
      </c>
      <c r="H163" s="41">
        <f>+'02. Controlo'!K55*'02. Controlo'!$D55</f>
        <v>0</v>
      </c>
      <c r="I163" s="41">
        <f>+'02. Controlo'!L55*'02. Controlo'!$D55</f>
        <v>0</v>
      </c>
      <c r="J163" s="41">
        <f>+'02. Controlo'!M55*'02. Controlo'!$D55</f>
        <v>0</v>
      </c>
      <c r="K163" s="41">
        <f>+'02. Controlo'!N55*'02. Controlo'!$D55</f>
        <v>0</v>
      </c>
      <c r="L163" s="41">
        <f>+'02. Controlo'!O55*'02. Controlo'!$D55</f>
        <v>0</v>
      </c>
      <c r="M163" s="41">
        <f>+'02. Controlo'!P55*'02. Controlo'!$D55</f>
        <v>0</v>
      </c>
      <c r="N163" s="38"/>
      <c r="O163" s="38"/>
      <c r="P163" s="38"/>
      <c r="Q163" s="38"/>
      <c r="R163" s="38"/>
      <c r="S163" s="38"/>
      <c r="T163" s="38"/>
      <c r="U163" s="38"/>
      <c r="V163" s="38"/>
      <c r="W163" s="38"/>
      <c r="X163" s="38"/>
      <c r="Y163" s="38"/>
      <c r="Z163" s="38"/>
      <c r="AA163" s="38"/>
      <c r="AB163" s="38"/>
      <c r="AC163" s="38"/>
      <c r="AD163" s="38"/>
      <c r="AE163" s="38"/>
      <c r="AF163" s="38"/>
      <c r="AG163" s="38"/>
    </row>
    <row r="164" spans="2:33" ht="15" customHeight="1" x14ac:dyDescent="0.25">
      <c r="B164" s="36">
        <f t="shared" si="27"/>
        <v>5</v>
      </c>
      <c r="D164" s="41">
        <f>+'02. Controlo'!G56*'02. Controlo'!$D56</f>
        <v>0</v>
      </c>
      <c r="E164" s="41">
        <f>+'02. Controlo'!H56*'02. Controlo'!$D56</f>
        <v>0</v>
      </c>
      <c r="F164" s="41">
        <f>+'02. Controlo'!I56*'02. Controlo'!$D56</f>
        <v>2</v>
      </c>
      <c r="G164" s="41">
        <f>+'02. Controlo'!J56*'02. Controlo'!$D56</f>
        <v>0</v>
      </c>
      <c r="H164" s="41">
        <f>+'02. Controlo'!K56*'02. Controlo'!$D56</f>
        <v>0</v>
      </c>
      <c r="I164" s="41">
        <f>+'02. Controlo'!L56*'02. Controlo'!$D56</f>
        <v>0</v>
      </c>
      <c r="J164" s="41">
        <f>+'02. Controlo'!M56*'02. Controlo'!$D56</f>
        <v>0</v>
      </c>
      <c r="K164" s="41">
        <f>+'02. Controlo'!N56*'02. Controlo'!$D56</f>
        <v>0</v>
      </c>
      <c r="L164" s="41">
        <f>+'02. Controlo'!O56*'02. Controlo'!$D56</f>
        <v>0</v>
      </c>
      <c r="M164" s="41">
        <f>+'02. Controlo'!P56*'02. Controlo'!$D56</f>
        <v>0</v>
      </c>
      <c r="N164" s="38"/>
      <c r="O164" s="38"/>
      <c r="P164" s="38"/>
      <c r="Q164" s="38"/>
      <c r="R164" s="38"/>
      <c r="S164" s="38"/>
      <c r="T164" s="38"/>
      <c r="U164" s="38"/>
      <c r="V164" s="38"/>
      <c r="W164" s="38"/>
      <c r="X164" s="38"/>
      <c r="Y164" s="38"/>
      <c r="Z164" s="38"/>
      <c r="AA164" s="38"/>
      <c r="AB164" s="38"/>
      <c r="AC164" s="38"/>
      <c r="AD164" s="38"/>
      <c r="AE164" s="38"/>
      <c r="AF164" s="38"/>
      <c r="AG164" s="38"/>
    </row>
    <row r="165" spans="2:33" ht="15" customHeight="1" x14ac:dyDescent="0.25">
      <c r="B165" s="36">
        <f t="shared" si="27"/>
        <v>6</v>
      </c>
      <c r="D165" s="41">
        <f>+'02. Controlo'!G57*'02. Controlo'!$D57</f>
        <v>0</v>
      </c>
      <c r="E165" s="41">
        <f>+'02. Controlo'!H57*'02. Controlo'!$D57</f>
        <v>1</v>
      </c>
      <c r="F165" s="41">
        <f>+'02. Controlo'!I57*'02. Controlo'!$D57</f>
        <v>0</v>
      </c>
      <c r="G165" s="41">
        <f>+'02. Controlo'!J57*'02. Controlo'!$D57</f>
        <v>0</v>
      </c>
      <c r="H165" s="41">
        <f>+'02. Controlo'!K57*'02. Controlo'!$D57</f>
        <v>0</v>
      </c>
      <c r="I165" s="41">
        <f>+'02. Controlo'!L57*'02. Controlo'!$D57</f>
        <v>0</v>
      </c>
      <c r="J165" s="41">
        <f>+'02. Controlo'!M57*'02. Controlo'!$D57</f>
        <v>0</v>
      </c>
      <c r="K165" s="41">
        <f>+'02. Controlo'!N57*'02. Controlo'!$D57</f>
        <v>0</v>
      </c>
      <c r="L165" s="41">
        <f>+'02. Controlo'!O57*'02. Controlo'!$D57</f>
        <v>0</v>
      </c>
      <c r="M165" s="41">
        <f>+'02. Controlo'!P57*'02. Controlo'!$D57</f>
        <v>0</v>
      </c>
      <c r="N165" s="38"/>
      <c r="O165" s="38"/>
      <c r="P165" s="38"/>
      <c r="Q165" s="38"/>
      <c r="R165" s="38"/>
      <c r="S165" s="38"/>
      <c r="T165" s="38"/>
      <c r="U165" s="38"/>
      <c r="V165" s="38"/>
      <c r="W165" s="38"/>
      <c r="X165" s="38"/>
      <c r="Y165" s="38"/>
      <c r="Z165" s="38"/>
      <c r="AA165" s="38"/>
      <c r="AB165" s="38"/>
      <c r="AC165" s="38"/>
      <c r="AD165" s="38"/>
      <c r="AE165" s="38"/>
      <c r="AF165" s="38"/>
      <c r="AG165" s="38"/>
    </row>
    <row r="166" spans="2:33" ht="15" customHeight="1" x14ac:dyDescent="0.25">
      <c r="B166" s="36">
        <f t="shared" si="27"/>
        <v>7</v>
      </c>
      <c r="D166" s="41">
        <f>+'02. Controlo'!G58*'02. Controlo'!$D58</f>
        <v>0</v>
      </c>
      <c r="E166" s="41">
        <f>+'02. Controlo'!H58*'02. Controlo'!$D58</f>
        <v>0</v>
      </c>
      <c r="F166" s="41">
        <f>+'02. Controlo'!I58*'02. Controlo'!$D58</f>
        <v>1</v>
      </c>
      <c r="G166" s="41">
        <f>+'02. Controlo'!J58*'02. Controlo'!$D58</f>
        <v>0</v>
      </c>
      <c r="H166" s="41">
        <f>+'02. Controlo'!K58*'02. Controlo'!$D58</f>
        <v>0</v>
      </c>
      <c r="I166" s="41">
        <f>+'02. Controlo'!L58*'02. Controlo'!$D58</f>
        <v>0</v>
      </c>
      <c r="J166" s="41">
        <f>+'02. Controlo'!M58*'02. Controlo'!$D58</f>
        <v>0</v>
      </c>
      <c r="K166" s="41">
        <f>+'02. Controlo'!N58*'02. Controlo'!$D58</f>
        <v>0</v>
      </c>
      <c r="L166" s="41">
        <f>+'02. Controlo'!O58*'02. Controlo'!$D58</f>
        <v>0</v>
      </c>
      <c r="M166" s="41">
        <f>+'02. Controlo'!P58*'02. Controlo'!$D58</f>
        <v>0</v>
      </c>
      <c r="N166" s="38"/>
      <c r="O166" s="38"/>
      <c r="P166" s="38"/>
      <c r="Q166" s="38"/>
      <c r="R166" s="38"/>
      <c r="S166" s="38"/>
      <c r="T166" s="38"/>
      <c r="U166" s="38"/>
      <c r="V166" s="38"/>
      <c r="W166" s="38"/>
      <c r="X166" s="38"/>
      <c r="Y166" s="38"/>
      <c r="Z166" s="38"/>
      <c r="AA166" s="38"/>
      <c r="AB166" s="38"/>
      <c r="AC166" s="38"/>
      <c r="AD166" s="38"/>
      <c r="AE166" s="38"/>
      <c r="AF166" s="38"/>
      <c r="AG166" s="38"/>
    </row>
    <row r="167" spans="2:33" ht="15" customHeight="1" x14ac:dyDescent="0.25">
      <c r="B167" s="36">
        <f t="shared" si="27"/>
        <v>8</v>
      </c>
      <c r="D167" s="41">
        <f>+'02. Controlo'!G59*'02. Controlo'!$D59</f>
        <v>0</v>
      </c>
      <c r="E167" s="41">
        <f>+'02. Controlo'!H59*'02. Controlo'!$D59</f>
        <v>0</v>
      </c>
      <c r="F167" s="41">
        <f>+'02. Controlo'!I59*'02. Controlo'!$D59</f>
        <v>0</v>
      </c>
      <c r="G167" s="41">
        <f>+'02. Controlo'!J59*'02. Controlo'!$D59</f>
        <v>8</v>
      </c>
      <c r="H167" s="41">
        <f>+'02. Controlo'!K59*'02. Controlo'!$D59</f>
        <v>0</v>
      </c>
      <c r="I167" s="41">
        <f>+'02. Controlo'!L59*'02. Controlo'!$D59</f>
        <v>0</v>
      </c>
      <c r="J167" s="41">
        <f>+'02. Controlo'!M59*'02. Controlo'!$D59</f>
        <v>0</v>
      </c>
      <c r="K167" s="41">
        <f>+'02. Controlo'!N59*'02. Controlo'!$D59</f>
        <v>0</v>
      </c>
      <c r="L167" s="41">
        <f>+'02. Controlo'!O59*'02. Controlo'!$D59</f>
        <v>0</v>
      </c>
      <c r="M167" s="41">
        <f>+'02. Controlo'!P59*'02. Controlo'!$D59</f>
        <v>0</v>
      </c>
      <c r="N167" s="38"/>
      <c r="O167" s="38"/>
      <c r="P167" s="38"/>
      <c r="Q167" s="38"/>
      <c r="R167" s="38"/>
      <c r="S167" s="38"/>
      <c r="T167" s="38"/>
      <c r="U167" s="38"/>
      <c r="V167" s="38"/>
      <c r="W167" s="38"/>
      <c r="X167" s="38"/>
      <c r="Y167" s="38"/>
      <c r="Z167" s="38"/>
      <c r="AA167" s="38"/>
      <c r="AB167" s="38"/>
      <c r="AC167" s="38"/>
      <c r="AD167" s="38"/>
      <c r="AE167" s="38"/>
      <c r="AF167" s="38"/>
      <c r="AG167" s="38"/>
    </row>
    <row r="168" spans="2:33" ht="15" customHeight="1" x14ac:dyDescent="0.25">
      <c r="B168" s="36">
        <f t="shared" si="27"/>
        <v>9</v>
      </c>
      <c r="D168" s="41">
        <f>+'02. Controlo'!G60*'02. Controlo'!$D60</f>
        <v>0</v>
      </c>
      <c r="E168" s="41">
        <f>+'02. Controlo'!H60*'02. Controlo'!$D60</f>
        <v>0</v>
      </c>
      <c r="F168" s="41">
        <f>+'02. Controlo'!I60*'02. Controlo'!$D60</f>
        <v>8</v>
      </c>
      <c r="G168" s="41">
        <f>+'02. Controlo'!J60*'02. Controlo'!$D60</f>
        <v>0</v>
      </c>
      <c r="H168" s="41">
        <f>+'02. Controlo'!K60*'02. Controlo'!$D60</f>
        <v>0</v>
      </c>
      <c r="I168" s="41">
        <f>+'02. Controlo'!L60*'02. Controlo'!$D60</f>
        <v>0</v>
      </c>
      <c r="J168" s="41">
        <f>+'02. Controlo'!M60*'02. Controlo'!$D60</f>
        <v>0</v>
      </c>
      <c r="K168" s="41">
        <f>+'02. Controlo'!N60*'02. Controlo'!$D60</f>
        <v>0</v>
      </c>
      <c r="L168" s="41">
        <f>+'02. Controlo'!O60*'02. Controlo'!$D60</f>
        <v>0</v>
      </c>
      <c r="M168" s="41">
        <f>+'02. Controlo'!P60*'02. Controlo'!$D60</f>
        <v>0</v>
      </c>
      <c r="N168" s="38"/>
      <c r="O168" s="38"/>
      <c r="P168" s="38"/>
      <c r="Q168" s="38"/>
      <c r="R168" s="38"/>
      <c r="S168" s="38"/>
      <c r="T168" s="38"/>
      <c r="U168" s="38"/>
      <c r="V168" s="38"/>
      <c r="W168" s="38"/>
      <c r="X168" s="38"/>
      <c r="Y168" s="38"/>
      <c r="Z168" s="38"/>
      <c r="AA168" s="38"/>
      <c r="AB168" s="38"/>
      <c r="AC168" s="38"/>
      <c r="AD168" s="38"/>
      <c r="AE168" s="38"/>
      <c r="AF168" s="38"/>
      <c r="AG168" s="38"/>
    </row>
    <row r="169" spans="2:33" ht="15" customHeight="1" x14ac:dyDescent="0.25">
      <c r="B169" s="36">
        <f t="shared" si="27"/>
        <v>10</v>
      </c>
      <c r="D169" s="41">
        <f>+'02. Controlo'!G61*'02. Controlo'!$D61</f>
        <v>15</v>
      </c>
      <c r="E169" s="41">
        <f>+'02. Controlo'!H61*'02. Controlo'!$D61</f>
        <v>0</v>
      </c>
      <c r="F169" s="41">
        <f>+'02. Controlo'!I61*'02. Controlo'!$D61</f>
        <v>0</v>
      </c>
      <c r="G169" s="41">
        <f>+'02. Controlo'!J61*'02. Controlo'!$D61</f>
        <v>0</v>
      </c>
      <c r="H169" s="41">
        <f>+'02. Controlo'!K61*'02. Controlo'!$D61</f>
        <v>0</v>
      </c>
      <c r="I169" s="41">
        <f>+'02. Controlo'!L61*'02. Controlo'!$D61</f>
        <v>0</v>
      </c>
      <c r="J169" s="41">
        <f>+'02. Controlo'!M61*'02. Controlo'!$D61</f>
        <v>0</v>
      </c>
      <c r="K169" s="41">
        <f>+'02. Controlo'!N61*'02. Controlo'!$D61</f>
        <v>0</v>
      </c>
      <c r="L169" s="41">
        <f>+'02. Controlo'!O61*'02. Controlo'!$D61</f>
        <v>0</v>
      </c>
      <c r="M169" s="41">
        <f>+'02. Controlo'!P61*'02. Controlo'!$D61</f>
        <v>0</v>
      </c>
      <c r="N169" s="38"/>
      <c r="O169" s="38"/>
      <c r="P169" s="38"/>
      <c r="Q169" s="38"/>
      <c r="R169" s="38"/>
      <c r="S169" s="38"/>
      <c r="T169" s="38"/>
      <c r="U169" s="38"/>
      <c r="V169" s="38"/>
      <c r="W169" s="38"/>
      <c r="X169" s="38"/>
      <c r="Y169" s="38"/>
      <c r="Z169" s="38"/>
      <c r="AA169" s="38"/>
      <c r="AB169" s="38"/>
      <c r="AC169" s="38"/>
      <c r="AD169" s="38"/>
      <c r="AE169" s="38"/>
      <c r="AF169" s="38"/>
      <c r="AG169" s="38"/>
    </row>
    <row r="170" spans="2:33" ht="15" customHeight="1" x14ac:dyDescent="0.25">
      <c r="B170" s="36">
        <f t="shared" si="27"/>
        <v>11</v>
      </c>
      <c r="D170" s="41">
        <f>+'02. Controlo'!G62*'02. Controlo'!$D62</f>
        <v>0</v>
      </c>
      <c r="E170" s="41">
        <f>+'02. Controlo'!H62*'02. Controlo'!$D62</f>
        <v>1</v>
      </c>
      <c r="F170" s="41">
        <f>+'02. Controlo'!I62*'02. Controlo'!$D62</f>
        <v>0</v>
      </c>
      <c r="G170" s="41">
        <f>+'02. Controlo'!J62*'02. Controlo'!$D62</f>
        <v>0</v>
      </c>
      <c r="H170" s="41">
        <f>+'02. Controlo'!K62*'02. Controlo'!$D62</f>
        <v>0</v>
      </c>
      <c r="I170" s="41">
        <f>+'02. Controlo'!L62*'02. Controlo'!$D62</f>
        <v>0</v>
      </c>
      <c r="J170" s="41">
        <f>+'02. Controlo'!M62*'02. Controlo'!$D62</f>
        <v>0</v>
      </c>
      <c r="K170" s="41">
        <f>+'02. Controlo'!N62*'02. Controlo'!$D62</f>
        <v>0</v>
      </c>
      <c r="L170" s="41">
        <f>+'02. Controlo'!O62*'02. Controlo'!$D62</f>
        <v>0</v>
      </c>
      <c r="M170" s="41">
        <f>+'02. Controlo'!P62*'02. Controlo'!$D62</f>
        <v>0</v>
      </c>
      <c r="N170" s="38"/>
      <c r="O170" s="38"/>
      <c r="P170" s="38"/>
      <c r="Q170" s="38"/>
      <c r="R170" s="38"/>
      <c r="S170" s="38"/>
      <c r="T170" s="38"/>
      <c r="U170" s="38"/>
      <c r="V170" s="38"/>
      <c r="W170" s="38"/>
      <c r="X170" s="38"/>
      <c r="Y170" s="38"/>
      <c r="Z170" s="38"/>
      <c r="AA170" s="38"/>
      <c r="AB170" s="38"/>
      <c r="AC170" s="38"/>
      <c r="AD170" s="38"/>
      <c r="AE170" s="38"/>
      <c r="AF170" s="38"/>
      <c r="AG170" s="38"/>
    </row>
    <row r="171" spans="2:33" ht="15" customHeight="1" x14ac:dyDescent="0.25">
      <c r="B171" s="36">
        <f t="shared" si="27"/>
        <v>12</v>
      </c>
      <c r="D171" s="41">
        <f>+'02. Controlo'!G63*'02. Controlo'!$D63</f>
        <v>1</v>
      </c>
      <c r="E171" s="41">
        <f>+'02. Controlo'!H63*'02. Controlo'!$D63</f>
        <v>0</v>
      </c>
      <c r="F171" s="41">
        <f>+'02. Controlo'!I63*'02. Controlo'!$D63</f>
        <v>0</v>
      </c>
      <c r="G171" s="41">
        <f>+'02. Controlo'!J63*'02. Controlo'!$D63</f>
        <v>0</v>
      </c>
      <c r="H171" s="41">
        <f>+'02. Controlo'!K63*'02. Controlo'!$D63</f>
        <v>0</v>
      </c>
      <c r="I171" s="41">
        <f>+'02. Controlo'!L63*'02. Controlo'!$D63</f>
        <v>0</v>
      </c>
      <c r="J171" s="41">
        <f>+'02. Controlo'!M63*'02. Controlo'!$D63</f>
        <v>0</v>
      </c>
      <c r="K171" s="41">
        <f>+'02. Controlo'!N63*'02. Controlo'!$D63</f>
        <v>0</v>
      </c>
      <c r="L171" s="41">
        <f>+'02. Controlo'!O63*'02. Controlo'!$D63</f>
        <v>0</v>
      </c>
      <c r="M171" s="41">
        <f>+'02. Controlo'!P63*'02. Controlo'!$D63</f>
        <v>0</v>
      </c>
      <c r="N171" s="38"/>
      <c r="O171" s="38"/>
      <c r="P171" s="38"/>
      <c r="Q171" s="38"/>
      <c r="R171" s="38"/>
      <c r="S171" s="38"/>
      <c r="T171" s="38"/>
      <c r="U171" s="38"/>
      <c r="V171" s="38"/>
      <c r="W171" s="38"/>
      <c r="X171" s="38"/>
      <c r="Y171" s="38"/>
      <c r="Z171" s="38"/>
      <c r="AA171" s="38"/>
      <c r="AB171" s="38"/>
      <c r="AC171" s="38"/>
      <c r="AD171" s="38"/>
      <c r="AE171" s="38"/>
      <c r="AF171" s="38"/>
      <c r="AG171" s="38"/>
    </row>
    <row r="172" spans="2:33" ht="15" customHeight="1" x14ac:dyDescent="0.25">
      <c r="B172" s="36">
        <f t="shared" si="27"/>
        <v>13</v>
      </c>
      <c r="D172" s="41">
        <f>+'02. Controlo'!G64*'02. Controlo'!$D64</f>
        <v>0</v>
      </c>
      <c r="E172" s="41">
        <f>+'02. Controlo'!H64*'02. Controlo'!$D64</f>
        <v>0</v>
      </c>
      <c r="F172" s="41">
        <f>+'02. Controlo'!I64*'02. Controlo'!$D64</f>
        <v>1</v>
      </c>
      <c r="G172" s="41">
        <f>+'02. Controlo'!J64*'02. Controlo'!$D64</f>
        <v>0</v>
      </c>
      <c r="H172" s="41">
        <f>+'02. Controlo'!K64*'02. Controlo'!$D64</f>
        <v>0</v>
      </c>
      <c r="I172" s="41">
        <f>+'02. Controlo'!L64*'02. Controlo'!$D64</f>
        <v>0</v>
      </c>
      <c r="J172" s="41">
        <f>+'02. Controlo'!M64*'02. Controlo'!$D64</f>
        <v>0</v>
      </c>
      <c r="K172" s="41">
        <f>+'02. Controlo'!N64*'02. Controlo'!$D64</f>
        <v>0</v>
      </c>
      <c r="L172" s="41">
        <f>+'02. Controlo'!O64*'02. Controlo'!$D64</f>
        <v>0</v>
      </c>
      <c r="M172" s="41">
        <f>+'02. Controlo'!P64*'02. Controlo'!$D64</f>
        <v>0</v>
      </c>
      <c r="N172" s="38"/>
      <c r="O172" s="38"/>
      <c r="P172" s="38"/>
      <c r="Q172" s="38"/>
      <c r="R172" s="38"/>
      <c r="S172" s="38"/>
      <c r="T172" s="38"/>
      <c r="U172" s="38"/>
      <c r="V172" s="38"/>
      <c r="W172" s="38"/>
      <c r="X172" s="38"/>
      <c r="Y172" s="38"/>
      <c r="Z172" s="38"/>
      <c r="AA172" s="38"/>
      <c r="AB172" s="38"/>
      <c r="AC172" s="38"/>
      <c r="AD172" s="38"/>
      <c r="AE172" s="38"/>
      <c r="AF172" s="38"/>
      <c r="AG172" s="38"/>
    </row>
    <row r="173" spans="2:33" ht="15" customHeight="1" x14ac:dyDescent="0.25">
      <c r="B173" s="36">
        <f t="shared" si="27"/>
        <v>14</v>
      </c>
      <c r="D173" s="41">
        <f>+'02. Controlo'!G65*'02. Controlo'!$D65</f>
        <v>0</v>
      </c>
      <c r="E173" s="41">
        <f>+'02. Controlo'!H65*'02. Controlo'!$D65</f>
        <v>0</v>
      </c>
      <c r="F173" s="41">
        <f>+'02. Controlo'!I65*'02. Controlo'!$D65</f>
        <v>1</v>
      </c>
      <c r="G173" s="41">
        <f>+'02. Controlo'!J65*'02. Controlo'!$D65</f>
        <v>0</v>
      </c>
      <c r="H173" s="41">
        <f>+'02. Controlo'!K65*'02. Controlo'!$D65</f>
        <v>0</v>
      </c>
      <c r="I173" s="41">
        <f>+'02. Controlo'!L65*'02. Controlo'!$D65</f>
        <v>0</v>
      </c>
      <c r="J173" s="41">
        <f>+'02. Controlo'!M65*'02. Controlo'!$D65</f>
        <v>0</v>
      </c>
      <c r="K173" s="41">
        <f>+'02. Controlo'!N65*'02. Controlo'!$D65</f>
        <v>0</v>
      </c>
      <c r="L173" s="41">
        <f>+'02. Controlo'!O65*'02. Controlo'!$D65</f>
        <v>0</v>
      </c>
      <c r="M173" s="41">
        <f>+'02. Controlo'!P65*'02. Controlo'!$D65</f>
        <v>0</v>
      </c>
      <c r="N173" s="38"/>
      <c r="O173" s="38"/>
      <c r="P173" s="38"/>
      <c r="Q173" s="38"/>
      <c r="R173" s="38"/>
      <c r="S173" s="38"/>
      <c r="T173" s="38"/>
      <c r="U173" s="38"/>
      <c r="V173" s="38"/>
      <c r="W173" s="38"/>
      <c r="X173" s="38"/>
      <c r="Y173" s="38"/>
      <c r="Z173" s="38"/>
      <c r="AA173" s="38"/>
      <c r="AB173" s="38"/>
      <c r="AC173" s="38"/>
      <c r="AD173" s="38"/>
      <c r="AE173" s="38"/>
      <c r="AF173" s="38"/>
      <c r="AG173" s="38"/>
    </row>
    <row r="174" spans="2:33" ht="15" customHeight="1" x14ac:dyDescent="0.25">
      <c r="B174" s="36">
        <f t="shared" si="27"/>
        <v>15</v>
      </c>
      <c r="D174" s="41">
        <f>+'02. Controlo'!G66*'02. Controlo'!$D66</f>
        <v>0</v>
      </c>
      <c r="E174" s="41">
        <f>+'02. Controlo'!H66*'02. Controlo'!$D66</f>
        <v>0</v>
      </c>
      <c r="F174" s="41">
        <f>+'02. Controlo'!I66*'02. Controlo'!$D66</f>
        <v>0</v>
      </c>
      <c r="G174" s="41">
        <f>+'02. Controlo'!J66*'02. Controlo'!$D66</f>
        <v>0</v>
      </c>
      <c r="H174" s="41">
        <f>+'02. Controlo'!K66*'02. Controlo'!$D66</f>
        <v>0</v>
      </c>
      <c r="I174" s="41">
        <f>+'02. Controlo'!L66*'02. Controlo'!$D66</f>
        <v>0</v>
      </c>
      <c r="J174" s="41">
        <f>+'02. Controlo'!M66*'02. Controlo'!$D66</f>
        <v>0</v>
      </c>
      <c r="K174" s="41">
        <f>+'02. Controlo'!N66*'02. Controlo'!$D66</f>
        <v>0</v>
      </c>
      <c r="L174" s="41">
        <f>+'02. Controlo'!O66*'02. Controlo'!$D66</f>
        <v>0</v>
      </c>
      <c r="M174" s="41">
        <f>+'02. Controlo'!P66*'02. Controlo'!$D66</f>
        <v>0</v>
      </c>
      <c r="N174" s="38"/>
      <c r="O174" s="38"/>
      <c r="P174" s="38"/>
      <c r="Q174" s="38"/>
      <c r="R174" s="38"/>
      <c r="S174" s="38"/>
      <c r="T174" s="38"/>
      <c r="U174" s="38"/>
      <c r="V174" s="38"/>
      <c r="W174" s="38"/>
      <c r="X174" s="38"/>
      <c r="Y174" s="38"/>
      <c r="Z174" s="38"/>
      <c r="AA174" s="38"/>
      <c r="AB174" s="38"/>
      <c r="AC174" s="38"/>
      <c r="AD174" s="38"/>
      <c r="AE174" s="38"/>
      <c r="AF174" s="38"/>
      <c r="AG174" s="38"/>
    </row>
    <row r="175" spans="2:33" ht="15" customHeight="1" x14ac:dyDescent="0.25">
      <c r="B175" s="36">
        <f t="shared" si="27"/>
        <v>16</v>
      </c>
      <c r="D175" s="41">
        <f>+'02. Controlo'!G67*'02. Controlo'!$D67</f>
        <v>0</v>
      </c>
      <c r="E175" s="41">
        <f>+'02. Controlo'!H67*'02. Controlo'!$D67</f>
        <v>0</v>
      </c>
      <c r="F175" s="41">
        <f>+'02. Controlo'!I67*'02. Controlo'!$D67</f>
        <v>0</v>
      </c>
      <c r="G175" s="41">
        <f>+'02. Controlo'!J67*'02. Controlo'!$D67</f>
        <v>0</v>
      </c>
      <c r="H175" s="41">
        <f>+'02. Controlo'!K67*'02. Controlo'!$D67</f>
        <v>0</v>
      </c>
      <c r="I175" s="41">
        <f>+'02. Controlo'!L67*'02. Controlo'!$D67</f>
        <v>0</v>
      </c>
      <c r="J175" s="41">
        <f>+'02. Controlo'!M67*'02. Controlo'!$D67</f>
        <v>0</v>
      </c>
      <c r="K175" s="41">
        <f>+'02. Controlo'!N67*'02. Controlo'!$D67</f>
        <v>0</v>
      </c>
      <c r="L175" s="41">
        <f>+'02. Controlo'!O67*'02. Controlo'!$D67</f>
        <v>0</v>
      </c>
      <c r="M175" s="41">
        <f>+'02. Controlo'!P67*'02. Controlo'!$D67</f>
        <v>0</v>
      </c>
      <c r="N175" s="38"/>
      <c r="O175" s="38"/>
      <c r="P175" s="38"/>
      <c r="Q175" s="38"/>
      <c r="R175" s="38"/>
      <c r="S175" s="38"/>
      <c r="T175" s="38"/>
      <c r="U175" s="38"/>
      <c r="V175" s="38"/>
      <c r="W175" s="38"/>
      <c r="X175" s="38"/>
      <c r="Y175" s="38"/>
      <c r="Z175" s="38"/>
      <c r="AA175" s="38"/>
      <c r="AB175" s="38"/>
      <c r="AC175" s="38"/>
      <c r="AD175" s="38"/>
      <c r="AE175" s="38"/>
      <c r="AF175" s="38"/>
      <c r="AG175" s="38"/>
    </row>
    <row r="176" spans="2:33" ht="15" customHeight="1" x14ac:dyDescent="0.25">
      <c r="B176" s="36">
        <f t="shared" si="27"/>
        <v>17</v>
      </c>
      <c r="D176" s="41">
        <f>+'02. Controlo'!G68*'02. Controlo'!$D68</f>
        <v>0</v>
      </c>
      <c r="E176" s="41">
        <f>+'02. Controlo'!H68*'02. Controlo'!$D68</f>
        <v>0</v>
      </c>
      <c r="F176" s="41">
        <f>+'02. Controlo'!I68*'02. Controlo'!$D68</f>
        <v>0</v>
      </c>
      <c r="G176" s="41">
        <f>+'02. Controlo'!J68*'02. Controlo'!$D68</f>
        <v>0</v>
      </c>
      <c r="H176" s="41">
        <f>+'02. Controlo'!K68*'02. Controlo'!$D68</f>
        <v>0</v>
      </c>
      <c r="I176" s="41">
        <f>+'02. Controlo'!L68*'02. Controlo'!$D68</f>
        <v>0</v>
      </c>
      <c r="J176" s="41">
        <f>+'02. Controlo'!M68*'02. Controlo'!$D68</f>
        <v>0</v>
      </c>
      <c r="K176" s="41">
        <f>+'02. Controlo'!N68*'02. Controlo'!$D68</f>
        <v>0</v>
      </c>
      <c r="L176" s="41">
        <f>+'02. Controlo'!O68*'02. Controlo'!$D68</f>
        <v>0</v>
      </c>
      <c r="M176" s="41">
        <f>+'02. Controlo'!P68*'02. Controlo'!$D68</f>
        <v>0</v>
      </c>
      <c r="N176" s="38"/>
      <c r="O176" s="38"/>
      <c r="P176" s="38"/>
      <c r="Q176" s="38"/>
      <c r="R176" s="38"/>
      <c r="S176" s="38"/>
      <c r="T176" s="38"/>
      <c r="U176" s="38"/>
      <c r="V176" s="38"/>
      <c r="W176" s="38"/>
      <c r="X176" s="38"/>
      <c r="Y176" s="38"/>
      <c r="Z176" s="38"/>
      <c r="AA176" s="38"/>
      <c r="AB176" s="38"/>
      <c r="AC176" s="38"/>
      <c r="AD176" s="38"/>
      <c r="AE176" s="38"/>
      <c r="AF176" s="38"/>
      <c r="AG176" s="38"/>
    </row>
    <row r="177" spans="2:33" ht="15" customHeight="1" x14ac:dyDescent="0.25">
      <c r="B177" s="36">
        <f t="shared" si="27"/>
        <v>18</v>
      </c>
      <c r="D177" s="41">
        <f>+'02. Controlo'!G69*'02. Controlo'!$D69</f>
        <v>0</v>
      </c>
      <c r="E177" s="41">
        <f>+'02. Controlo'!H69*'02. Controlo'!$D69</f>
        <v>0</v>
      </c>
      <c r="F177" s="41">
        <f>+'02. Controlo'!I69*'02. Controlo'!$D69</f>
        <v>0</v>
      </c>
      <c r="G177" s="41">
        <f>+'02. Controlo'!J69*'02. Controlo'!$D69</f>
        <v>0</v>
      </c>
      <c r="H177" s="41">
        <f>+'02. Controlo'!K69*'02. Controlo'!$D69</f>
        <v>0</v>
      </c>
      <c r="I177" s="41">
        <f>+'02. Controlo'!L69*'02. Controlo'!$D69</f>
        <v>0</v>
      </c>
      <c r="J177" s="41">
        <f>+'02. Controlo'!M69*'02. Controlo'!$D69</f>
        <v>0</v>
      </c>
      <c r="K177" s="41">
        <f>+'02. Controlo'!N69*'02. Controlo'!$D69</f>
        <v>0</v>
      </c>
      <c r="L177" s="41">
        <f>+'02. Controlo'!O69*'02. Controlo'!$D69</f>
        <v>0</v>
      </c>
      <c r="M177" s="41">
        <f>+'02. Controlo'!P69*'02. Controlo'!$D69</f>
        <v>0</v>
      </c>
      <c r="N177" s="38"/>
      <c r="O177" s="38"/>
      <c r="P177" s="38"/>
      <c r="Q177" s="38"/>
      <c r="R177" s="38"/>
      <c r="S177" s="38"/>
      <c r="T177" s="38"/>
      <c r="U177" s="38"/>
      <c r="V177" s="38"/>
      <c r="W177" s="38"/>
      <c r="X177" s="38"/>
      <c r="Y177" s="38"/>
      <c r="Z177" s="38"/>
      <c r="AA177" s="38"/>
      <c r="AB177" s="38"/>
      <c r="AC177" s="38"/>
      <c r="AD177" s="38"/>
      <c r="AE177" s="38"/>
      <c r="AF177" s="38"/>
      <c r="AG177" s="38"/>
    </row>
    <row r="178" spans="2:33" ht="15" customHeight="1" x14ac:dyDescent="0.25">
      <c r="B178" s="36">
        <f t="shared" si="27"/>
        <v>19</v>
      </c>
      <c r="D178" s="41">
        <f>+'02. Controlo'!G70*'02. Controlo'!$D70</f>
        <v>0</v>
      </c>
      <c r="E178" s="41">
        <f>+'02. Controlo'!H70*'02. Controlo'!$D70</f>
        <v>0</v>
      </c>
      <c r="F178" s="41">
        <f>+'02. Controlo'!I70*'02. Controlo'!$D70</f>
        <v>0</v>
      </c>
      <c r="G178" s="41">
        <f>+'02. Controlo'!J70*'02. Controlo'!$D70</f>
        <v>0</v>
      </c>
      <c r="H178" s="41">
        <f>+'02. Controlo'!K70*'02. Controlo'!$D70</f>
        <v>0</v>
      </c>
      <c r="I178" s="41">
        <f>+'02. Controlo'!L70*'02. Controlo'!$D70</f>
        <v>0</v>
      </c>
      <c r="J178" s="41">
        <f>+'02. Controlo'!M70*'02. Controlo'!$D70</f>
        <v>0</v>
      </c>
      <c r="K178" s="41">
        <f>+'02. Controlo'!N70*'02. Controlo'!$D70</f>
        <v>0</v>
      </c>
      <c r="L178" s="41">
        <f>+'02. Controlo'!O70*'02. Controlo'!$D70</f>
        <v>0</v>
      </c>
      <c r="M178" s="41">
        <f>+'02. Controlo'!P70*'02. Controlo'!$D70</f>
        <v>0</v>
      </c>
      <c r="N178" s="38"/>
      <c r="O178" s="38"/>
      <c r="P178" s="38"/>
      <c r="Q178" s="38"/>
      <c r="R178" s="38"/>
      <c r="S178" s="38"/>
      <c r="T178" s="38"/>
      <c r="U178" s="38"/>
      <c r="V178" s="38"/>
      <c r="W178" s="38"/>
      <c r="X178" s="38"/>
      <c r="Y178" s="38"/>
      <c r="Z178" s="38"/>
      <c r="AA178" s="38"/>
      <c r="AB178" s="38"/>
      <c r="AC178" s="38"/>
      <c r="AD178" s="38"/>
      <c r="AE178" s="38"/>
      <c r="AF178" s="38"/>
      <c r="AG178" s="38"/>
    </row>
    <row r="179" spans="2:33" ht="15" customHeight="1" x14ac:dyDescent="0.25">
      <c r="B179" s="36">
        <f t="shared" si="27"/>
        <v>20</v>
      </c>
      <c r="D179" s="41">
        <f>+'02. Controlo'!G71*'02. Controlo'!$D71</f>
        <v>0</v>
      </c>
      <c r="E179" s="41">
        <f>+'02. Controlo'!H71*'02. Controlo'!$D71</f>
        <v>0</v>
      </c>
      <c r="F179" s="41">
        <f>+'02. Controlo'!I71*'02. Controlo'!$D71</f>
        <v>0</v>
      </c>
      <c r="G179" s="41">
        <f>+'02. Controlo'!J71*'02. Controlo'!$D71</f>
        <v>0</v>
      </c>
      <c r="H179" s="41">
        <f>+'02. Controlo'!K71*'02. Controlo'!$D71</f>
        <v>0</v>
      </c>
      <c r="I179" s="41">
        <f>+'02. Controlo'!L71*'02. Controlo'!$D71</f>
        <v>0</v>
      </c>
      <c r="J179" s="41">
        <f>+'02. Controlo'!M71*'02. Controlo'!$D71</f>
        <v>0</v>
      </c>
      <c r="K179" s="41">
        <f>+'02. Controlo'!N71*'02. Controlo'!$D71</f>
        <v>0</v>
      </c>
      <c r="L179" s="41">
        <f>+'02. Controlo'!O71*'02. Controlo'!$D71</f>
        <v>0</v>
      </c>
      <c r="M179" s="41">
        <f>+'02. Controlo'!P71*'02. Controlo'!$D71</f>
        <v>0</v>
      </c>
      <c r="N179" s="38"/>
      <c r="O179" s="38"/>
      <c r="P179" s="38"/>
      <c r="Q179" s="38"/>
      <c r="R179" s="38"/>
      <c r="S179" s="38"/>
      <c r="T179" s="38"/>
      <c r="U179" s="38"/>
      <c r="V179" s="38"/>
      <c r="W179" s="38"/>
      <c r="X179" s="38"/>
      <c r="Y179" s="38"/>
      <c r="Z179" s="38"/>
      <c r="AA179" s="38"/>
      <c r="AB179" s="38"/>
      <c r="AC179" s="38"/>
      <c r="AD179" s="38"/>
      <c r="AE179" s="38"/>
      <c r="AF179" s="38"/>
      <c r="AG179" s="38"/>
    </row>
    <row r="180" spans="2:33" ht="15" customHeight="1" x14ac:dyDescent="0.25">
      <c r="B180" s="36"/>
      <c r="D180" s="41"/>
      <c r="E180" s="41"/>
      <c r="F180" s="41"/>
      <c r="G180" s="41"/>
      <c r="H180" s="41"/>
      <c r="I180" s="41"/>
      <c r="J180" s="41"/>
      <c r="K180" s="41"/>
      <c r="L180" s="41"/>
      <c r="M180" s="41"/>
      <c r="N180" s="41"/>
      <c r="O180" s="41"/>
      <c r="P180" s="41"/>
      <c r="Q180" s="41"/>
      <c r="R180" s="41"/>
      <c r="S180" s="41"/>
      <c r="T180" s="41"/>
      <c r="U180" s="41"/>
      <c r="V180" s="41"/>
      <c r="W180" s="41"/>
      <c r="X180" s="41"/>
      <c r="Y180" s="41"/>
      <c r="Z180" s="41"/>
      <c r="AA180" s="41"/>
      <c r="AB180" s="41"/>
      <c r="AC180" s="41"/>
      <c r="AD180" s="41"/>
      <c r="AE180" s="41"/>
      <c r="AF180" s="41"/>
      <c r="AG180" s="41"/>
    </row>
    <row r="181" spans="2:33" ht="15" customHeight="1" x14ac:dyDescent="0.25">
      <c r="B181" s="42" t="s">
        <v>44</v>
      </c>
      <c r="D181" s="13"/>
      <c r="E181" s="13"/>
      <c r="F181" s="13"/>
      <c r="G181" s="13"/>
      <c r="H181" s="13"/>
      <c r="I181" s="13"/>
      <c r="J181" s="13"/>
      <c r="K181" s="13"/>
      <c r="L181" s="13"/>
      <c r="M181" s="13"/>
      <c r="N181" s="13"/>
      <c r="O181" s="13"/>
      <c r="P181" s="13"/>
      <c r="Q181" s="13"/>
      <c r="R181" s="13"/>
      <c r="S181" s="13"/>
      <c r="T181" s="13"/>
      <c r="U181" s="13"/>
      <c r="V181" s="13"/>
      <c r="W181" s="13"/>
      <c r="X181" s="13"/>
      <c r="Y181" s="13"/>
      <c r="Z181" s="13"/>
      <c r="AA181" s="13"/>
      <c r="AB181" s="13"/>
      <c r="AC181" s="13"/>
      <c r="AD181" s="13"/>
      <c r="AE181" s="13"/>
      <c r="AF181" s="13"/>
      <c r="AG181" s="13"/>
    </row>
    <row r="182" spans="2:33" ht="15" customHeight="1" x14ac:dyDescent="0.25">
      <c r="B182" s="36">
        <v>1</v>
      </c>
      <c r="C182" s="38"/>
      <c r="D182" s="41">
        <f t="shared" ref="D182:L182" si="28">+C182+D160+IF(C182&gt;0,1,0)</f>
        <v>0</v>
      </c>
      <c r="E182" s="41">
        <f t="shared" si="28"/>
        <v>4</v>
      </c>
      <c r="F182" s="41">
        <f t="shared" si="28"/>
        <v>5</v>
      </c>
      <c r="G182" s="41">
        <f t="shared" si="28"/>
        <v>6</v>
      </c>
      <c r="H182" s="41">
        <f t="shared" si="28"/>
        <v>7</v>
      </c>
      <c r="I182" s="41">
        <f t="shared" si="28"/>
        <v>8</v>
      </c>
      <c r="J182" s="41">
        <f t="shared" si="28"/>
        <v>9</v>
      </c>
      <c r="K182" s="41">
        <f t="shared" si="28"/>
        <v>10</v>
      </c>
      <c r="L182" s="41">
        <f t="shared" si="28"/>
        <v>11</v>
      </c>
      <c r="M182" s="41">
        <f>+L182+M160+IF(L182&gt;0,1,0)</f>
        <v>12</v>
      </c>
      <c r="N182" s="41">
        <f t="shared" ref="N182:R182" si="29">+M182+N160+IF(M182&gt;0,1,0)</f>
        <v>13</v>
      </c>
      <c r="O182" s="41">
        <f t="shared" si="29"/>
        <v>14</v>
      </c>
      <c r="P182" s="41">
        <f t="shared" si="29"/>
        <v>15</v>
      </c>
      <c r="Q182" s="41">
        <f t="shared" si="29"/>
        <v>16</v>
      </c>
      <c r="R182" s="41">
        <f t="shared" si="29"/>
        <v>17</v>
      </c>
      <c r="S182" s="38"/>
      <c r="T182" s="38"/>
      <c r="U182" s="38"/>
      <c r="V182" s="38"/>
      <c r="W182" s="38"/>
      <c r="X182" s="38"/>
      <c r="Y182" s="38"/>
      <c r="Z182" s="38"/>
      <c r="AA182" s="38"/>
      <c r="AB182" s="38"/>
      <c r="AC182" s="38"/>
      <c r="AD182" s="38"/>
      <c r="AE182" s="38"/>
      <c r="AF182" s="38"/>
      <c r="AG182" s="38"/>
    </row>
    <row r="183" spans="2:33" ht="15" customHeight="1" x14ac:dyDescent="0.25">
      <c r="B183" s="36">
        <f>+B182+1</f>
        <v>2</v>
      </c>
      <c r="C183" s="38"/>
      <c r="D183" s="41">
        <f t="shared" ref="D183:R183" si="30">+C183+D161+IF(C183&gt;0,1,0)</f>
        <v>0</v>
      </c>
      <c r="E183" s="41">
        <f t="shared" si="30"/>
        <v>2</v>
      </c>
      <c r="F183" s="41">
        <f t="shared" si="30"/>
        <v>3</v>
      </c>
      <c r="G183" s="41">
        <f t="shared" si="30"/>
        <v>4</v>
      </c>
      <c r="H183" s="41">
        <f t="shared" si="30"/>
        <v>5</v>
      </c>
      <c r="I183" s="41">
        <f t="shared" si="30"/>
        <v>6</v>
      </c>
      <c r="J183" s="41">
        <f t="shared" si="30"/>
        <v>7</v>
      </c>
      <c r="K183" s="41">
        <f t="shared" si="30"/>
        <v>8</v>
      </c>
      <c r="L183" s="41">
        <f t="shared" si="30"/>
        <v>9</v>
      </c>
      <c r="M183" s="41">
        <f t="shared" si="30"/>
        <v>10</v>
      </c>
      <c r="N183" s="41">
        <f t="shared" si="30"/>
        <v>11</v>
      </c>
      <c r="O183" s="41">
        <f t="shared" si="30"/>
        <v>12</v>
      </c>
      <c r="P183" s="41">
        <f t="shared" si="30"/>
        <v>13</v>
      </c>
      <c r="Q183" s="41">
        <f t="shared" si="30"/>
        <v>14</v>
      </c>
      <c r="R183" s="41">
        <f t="shared" si="30"/>
        <v>15</v>
      </c>
      <c r="S183" s="38"/>
      <c r="T183" s="38"/>
      <c r="U183" s="38"/>
      <c r="V183" s="38"/>
      <c r="W183" s="38"/>
      <c r="X183" s="38"/>
      <c r="Y183" s="38"/>
      <c r="Z183" s="38"/>
      <c r="AA183" s="38"/>
      <c r="AB183" s="38"/>
      <c r="AC183" s="38"/>
      <c r="AD183" s="38"/>
      <c r="AE183" s="38"/>
      <c r="AF183" s="38"/>
      <c r="AG183" s="38"/>
    </row>
    <row r="184" spans="2:33" ht="15" customHeight="1" x14ac:dyDescent="0.25">
      <c r="B184" s="36">
        <f t="shared" ref="B184:B201" si="31">+B183+1</f>
        <v>3</v>
      </c>
      <c r="C184" s="38"/>
      <c r="D184" s="41">
        <f t="shared" ref="D184:R184" si="32">+C184+D162+IF(C184&gt;0,1,0)</f>
        <v>0</v>
      </c>
      <c r="E184" s="41">
        <f t="shared" si="32"/>
        <v>0</v>
      </c>
      <c r="F184" s="41">
        <f t="shared" si="32"/>
        <v>1</v>
      </c>
      <c r="G184" s="41">
        <f t="shared" si="32"/>
        <v>2</v>
      </c>
      <c r="H184" s="41">
        <f t="shared" si="32"/>
        <v>3</v>
      </c>
      <c r="I184" s="41">
        <f t="shared" si="32"/>
        <v>4</v>
      </c>
      <c r="J184" s="41">
        <f t="shared" si="32"/>
        <v>5</v>
      </c>
      <c r="K184" s="41">
        <f t="shared" si="32"/>
        <v>6</v>
      </c>
      <c r="L184" s="41">
        <f t="shared" si="32"/>
        <v>7</v>
      </c>
      <c r="M184" s="41">
        <f t="shared" si="32"/>
        <v>8</v>
      </c>
      <c r="N184" s="41">
        <f t="shared" si="32"/>
        <v>9</v>
      </c>
      <c r="O184" s="41">
        <f t="shared" si="32"/>
        <v>10</v>
      </c>
      <c r="P184" s="41">
        <f t="shared" si="32"/>
        <v>11</v>
      </c>
      <c r="Q184" s="41">
        <f t="shared" si="32"/>
        <v>12</v>
      </c>
      <c r="R184" s="41">
        <f t="shared" si="32"/>
        <v>13</v>
      </c>
      <c r="S184" s="38"/>
      <c r="T184" s="38"/>
      <c r="U184" s="38"/>
      <c r="V184" s="38"/>
      <c r="W184" s="38"/>
      <c r="X184" s="38"/>
      <c r="Y184" s="38"/>
      <c r="Z184" s="38"/>
      <c r="AA184" s="38"/>
      <c r="AB184" s="38"/>
      <c r="AC184" s="38"/>
      <c r="AD184" s="38"/>
      <c r="AE184" s="38"/>
      <c r="AF184" s="38"/>
      <c r="AG184" s="38"/>
    </row>
    <row r="185" spans="2:33" ht="15" customHeight="1" x14ac:dyDescent="0.25">
      <c r="B185" s="36">
        <f t="shared" si="31"/>
        <v>4</v>
      </c>
      <c r="C185" s="38"/>
      <c r="D185" s="41">
        <f t="shared" ref="D185:R185" si="33">+C185+D163+IF(C185&gt;0,1,0)</f>
        <v>5</v>
      </c>
      <c r="E185" s="41">
        <f t="shared" si="33"/>
        <v>6</v>
      </c>
      <c r="F185" s="41">
        <f t="shared" si="33"/>
        <v>7</v>
      </c>
      <c r="G185" s="41">
        <f t="shared" si="33"/>
        <v>8</v>
      </c>
      <c r="H185" s="41">
        <f t="shared" si="33"/>
        <v>9</v>
      </c>
      <c r="I185" s="41">
        <f t="shared" si="33"/>
        <v>10</v>
      </c>
      <c r="J185" s="41">
        <f t="shared" si="33"/>
        <v>11</v>
      </c>
      <c r="K185" s="41">
        <f t="shared" si="33"/>
        <v>12</v>
      </c>
      <c r="L185" s="41">
        <f t="shared" si="33"/>
        <v>13</v>
      </c>
      <c r="M185" s="41">
        <f t="shared" si="33"/>
        <v>14</v>
      </c>
      <c r="N185" s="41">
        <f t="shared" si="33"/>
        <v>15</v>
      </c>
      <c r="O185" s="41">
        <f t="shared" si="33"/>
        <v>16</v>
      </c>
      <c r="P185" s="41">
        <f t="shared" si="33"/>
        <v>17</v>
      </c>
      <c r="Q185" s="41">
        <f t="shared" si="33"/>
        <v>18</v>
      </c>
      <c r="R185" s="41">
        <f t="shared" si="33"/>
        <v>19</v>
      </c>
      <c r="S185" s="38"/>
      <c r="T185" s="38"/>
      <c r="U185" s="38"/>
      <c r="V185" s="38"/>
      <c r="W185" s="38"/>
      <c r="X185" s="38"/>
      <c r="Y185" s="38"/>
      <c r="Z185" s="38"/>
      <c r="AA185" s="38"/>
      <c r="AB185" s="38"/>
      <c r="AC185" s="38"/>
      <c r="AD185" s="38"/>
      <c r="AE185" s="38"/>
      <c r="AF185" s="38"/>
      <c r="AG185" s="38"/>
    </row>
    <row r="186" spans="2:33" ht="15" customHeight="1" x14ac:dyDescent="0.25">
      <c r="B186" s="36">
        <f t="shared" si="31"/>
        <v>5</v>
      </c>
      <c r="C186" s="38"/>
      <c r="D186" s="41">
        <f t="shared" ref="D186:R186" si="34">+C186+D164+IF(C186&gt;0,1,0)</f>
        <v>0</v>
      </c>
      <c r="E186" s="41">
        <f t="shared" si="34"/>
        <v>0</v>
      </c>
      <c r="F186" s="41">
        <f t="shared" si="34"/>
        <v>2</v>
      </c>
      <c r="G186" s="41">
        <f t="shared" si="34"/>
        <v>3</v>
      </c>
      <c r="H186" s="41">
        <f t="shared" si="34"/>
        <v>4</v>
      </c>
      <c r="I186" s="41">
        <f t="shared" si="34"/>
        <v>5</v>
      </c>
      <c r="J186" s="41">
        <f t="shared" si="34"/>
        <v>6</v>
      </c>
      <c r="K186" s="41">
        <f t="shared" si="34"/>
        <v>7</v>
      </c>
      <c r="L186" s="41">
        <f t="shared" si="34"/>
        <v>8</v>
      </c>
      <c r="M186" s="41">
        <f t="shared" si="34"/>
        <v>9</v>
      </c>
      <c r="N186" s="41">
        <f t="shared" si="34"/>
        <v>10</v>
      </c>
      <c r="O186" s="41">
        <f t="shared" si="34"/>
        <v>11</v>
      </c>
      <c r="P186" s="41">
        <f t="shared" si="34"/>
        <v>12</v>
      </c>
      <c r="Q186" s="41">
        <f t="shared" si="34"/>
        <v>13</v>
      </c>
      <c r="R186" s="41">
        <f t="shared" si="34"/>
        <v>14</v>
      </c>
      <c r="S186" s="38"/>
      <c r="T186" s="38"/>
      <c r="U186" s="38"/>
      <c r="V186" s="38"/>
      <c r="W186" s="38"/>
      <c r="X186" s="38"/>
      <c r="Y186" s="38"/>
      <c r="Z186" s="38"/>
      <c r="AA186" s="38"/>
      <c r="AB186" s="38"/>
      <c r="AC186" s="38"/>
      <c r="AD186" s="38"/>
      <c r="AE186" s="38"/>
      <c r="AF186" s="38"/>
      <c r="AG186" s="38"/>
    </row>
    <row r="187" spans="2:33" ht="15" customHeight="1" x14ac:dyDescent="0.25">
      <c r="B187" s="36">
        <f t="shared" si="31"/>
        <v>6</v>
      </c>
      <c r="C187" s="38"/>
      <c r="D187" s="41">
        <f t="shared" ref="D187:R187" si="35">+C187+D165+IF(C187&gt;0,1,0)</f>
        <v>0</v>
      </c>
      <c r="E187" s="41">
        <f t="shared" si="35"/>
        <v>1</v>
      </c>
      <c r="F187" s="41">
        <f t="shared" si="35"/>
        <v>2</v>
      </c>
      <c r="G187" s="41">
        <f t="shared" si="35"/>
        <v>3</v>
      </c>
      <c r="H187" s="41">
        <f t="shared" si="35"/>
        <v>4</v>
      </c>
      <c r="I187" s="41">
        <f t="shared" si="35"/>
        <v>5</v>
      </c>
      <c r="J187" s="41">
        <f t="shared" si="35"/>
        <v>6</v>
      </c>
      <c r="K187" s="41">
        <f t="shared" si="35"/>
        <v>7</v>
      </c>
      <c r="L187" s="41">
        <f t="shared" si="35"/>
        <v>8</v>
      </c>
      <c r="M187" s="41">
        <f t="shared" si="35"/>
        <v>9</v>
      </c>
      <c r="N187" s="41">
        <f t="shared" si="35"/>
        <v>10</v>
      </c>
      <c r="O187" s="41">
        <f t="shared" si="35"/>
        <v>11</v>
      </c>
      <c r="P187" s="41">
        <f t="shared" si="35"/>
        <v>12</v>
      </c>
      <c r="Q187" s="41">
        <f t="shared" si="35"/>
        <v>13</v>
      </c>
      <c r="R187" s="41">
        <f t="shared" si="35"/>
        <v>14</v>
      </c>
      <c r="S187" s="38"/>
      <c r="T187" s="38"/>
      <c r="U187" s="38"/>
      <c r="V187" s="38"/>
      <c r="W187" s="38"/>
      <c r="X187" s="38"/>
      <c r="Y187" s="38"/>
      <c r="Z187" s="38"/>
      <c r="AA187" s="38"/>
      <c r="AB187" s="38"/>
      <c r="AC187" s="38"/>
      <c r="AD187" s="38"/>
      <c r="AE187" s="38"/>
      <c r="AF187" s="38"/>
      <c r="AG187" s="38"/>
    </row>
    <row r="188" spans="2:33" ht="15" customHeight="1" x14ac:dyDescent="0.25">
      <c r="B188" s="36">
        <f t="shared" si="31"/>
        <v>7</v>
      </c>
      <c r="C188" s="38"/>
      <c r="D188" s="41">
        <f t="shared" ref="D188:R188" si="36">+C188+D166+IF(C188&gt;0,1,0)</f>
        <v>0</v>
      </c>
      <c r="E188" s="41">
        <f t="shared" si="36"/>
        <v>0</v>
      </c>
      <c r="F188" s="41">
        <f t="shared" si="36"/>
        <v>1</v>
      </c>
      <c r="G188" s="41">
        <f t="shared" si="36"/>
        <v>2</v>
      </c>
      <c r="H188" s="41">
        <f t="shared" si="36"/>
        <v>3</v>
      </c>
      <c r="I188" s="41">
        <f t="shared" si="36"/>
        <v>4</v>
      </c>
      <c r="J188" s="41">
        <f t="shared" si="36"/>
        <v>5</v>
      </c>
      <c r="K188" s="41">
        <f t="shared" si="36"/>
        <v>6</v>
      </c>
      <c r="L188" s="41">
        <f t="shared" si="36"/>
        <v>7</v>
      </c>
      <c r="M188" s="41">
        <f t="shared" si="36"/>
        <v>8</v>
      </c>
      <c r="N188" s="41">
        <f t="shared" si="36"/>
        <v>9</v>
      </c>
      <c r="O188" s="41">
        <f t="shared" si="36"/>
        <v>10</v>
      </c>
      <c r="P188" s="41">
        <f t="shared" si="36"/>
        <v>11</v>
      </c>
      <c r="Q188" s="41">
        <f t="shared" si="36"/>
        <v>12</v>
      </c>
      <c r="R188" s="41">
        <f t="shared" si="36"/>
        <v>13</v>
      </c>
      <c r="S188" s="38"/>
      <c r="T188" s="38"/>
      <c r="U188" s="38"/>
      <c r="V188" s="38"/>
      <c r="W188" s="38"/>
      <c r="X188" s="38"/>
      <c r="Y188" s="38"/>
      <c r="Z188" s="38"/>
      <c r="AA188" s="38"/>
      <c r="AB188" s="38"/>
      <c r="AC188" s="38"/>
      <c r="AD188" s="38"/>
      <c r="AE188" s="38"/>
      <c r="AF188" s="38"/>
      <c r="AG188" s="38"/>
    </row>
    <row r="189" spans="2:33" ht="15" customHeight="1" x14ac:dyDescent="0.25">
      <c r="B189" s="36">
        <f t="shared" si="31"/>
        <v>8</v>
      </c>
      <c r="C189" s="38"/>
      <c r="D189" s="41">
        <f t="shared" ref="D189:R189" si="37">+C189+D167+IF(C189&gt;0,1,0)</f>
        <v>0</v>
      </c>
      <c r="E189" s="41">
        <f t="shared" si="37"/>
        <v>0</v>
      </c>
      <c r="F189" s="41">
        <f t="shared" si="37"/>
        <v>0</v>
      </c>
      <c r="G189" s="41">
        <f t="shared" si="37"/>
        <v>8</v>
      </c>
      <c r="H189" s="41">
        <f t="shared" si="37"/>
        <v>9</v>
      </c>
      <c r="I189" s="41">
        <f t="shared" si="37"/>
        <v>10</v>
      </c>
      <c r="J189" s="41">
        <f t="shared" si="37"/>
        <v>11</v>
      </c>
      <c r="K189" s="41">
        <f t="shared" si="37"/>
        <v>12</v>
      </c>
      <c r="L189" s="41">
        <f t="shared" si="37"/>
        <v>13</v>
      </c>
      <c r="M189" s="41">
        <f t="shared" si="37"/>
        <v>14</v>
      </c>
      <c r="N189" s="41">
        <f t="shared" si="37"/>
        <v>15</v>
      </c>
      <c r="O189" s="41">
        <f t="shared" si="37"/>
        <v>16</v>
      </c>
      <c r="P189" s="41">
        <f t="shared" si="37"/>
        <v>17</v>
      </c>
      <c r="Q189" s="41">
        <f t="shared" si="37"/>
        <v>18</v>
      </c>
      <c r="R189" s="41">
        <f t="shared" si="37"/>
        <v>19</v>
      </c>
      <c r="S189" s="38"/>
      <c r="T189" s="38"/>
      <c r="U189" s="38"/>
      <c r="V189" s="38"/>
      <c r="W189" s="38"/>
      <c r="X189" s="38"/>
      <c r="Y189" s="38"/>
      <c r="Z189" s="38"/>
      <c r="AA189" s="38"/>
      <c r="AB189" s="38"/>
      <c r="AC189" s="38"/>
      <c r="AD189" s="38"/>
      <c r="AE189" s="38"/>
      <c r="AF189" s="38"/>
      <c r="AG189" s="38"/>
    </row>
    <row r="190" spans="2:33" ht="15" customHeight="1" x14ac:dyDescent="0.25">
      <c r="B190" s="36">
        <f t="shared" si="31"/>
        <v>9</v>
      </c>
      <c r="C190" s="38"/>
      <c r="D190" s="41">
        <f t="shared" ref="D190:R190" si="38">+C190+D168+IF(C190&gt;0,1,0)</f>
        <v>0</v>
      </c>
      <c r="E190" s="41">
        <f t="shared" si="38"/>
        <v>0</v>
      </c>
      <c r="F190" s="41">
        <f t="shared" si="38"/>
        <v>8</v>
      </c>
      <c r="G190" s="41">
        <f t="shared" si="38"/>
        <v>9</v>
      </c>
      <c r="H190" s="41">
        <f t="shared" si="38"/>
        <v>10</v>
      </c>
      <c r="I190" s="41">
        <f t="shared" si="38"/>
        <v>11</v>
      </c>
      <c r="J190" s="41">
        <f t="shared" si="38"/>
        <v>12</v>
      </c>
      <c r="K190" s="41">
        <f t="shared" si="38"/>
        <v>13</v>
      </c>
      <c r="L190" s="41">
        <f t="shared" si="38"/>
        <v>14</v>
      </c>
      <c r="M190" s="41">
        <f t="shared" si="38"/>
        <v>15</v>
      </c>
      <c r="N190" s="41">
        <f t="shared" si="38"/>
        <v>16</v>
      </c>
      <c r="O190" s="41">
        <f t="shared" si="38"/>
        <v>17</v>
      </c>
      <c r="P190" s="41">
        <f t="shared" si="38"/>
        <v>18</v>
      </c>
      <c r="Q190" s="41">
        <f t="shared" si="38"/>
        <v>19</v>
      </c>
      <c r="R190" s="41">
        <f t="shared" si="38"/>
        <v>20</v>
      </c>
      <c r="S190" s="38"/>
      <c r="T190" s="38"/>
      <c r="U190" s="38"/>
      <c r="V190" s="38"/>
      <c r="W190" s="38"/>
      <c r="X190" s="38"/>
      <c r="Y190" s="38"/>
      <c r="Z190" s="38"/>
      <c r="AA190" s="38"/>
      <c r="AB190" s="38"/>
      <c r="AC190" s="38"/>
      <c r="AD190" s="38"/>
      <c r="AE190" s="38"/>
      <c r="AF190" s="38"/>
      <c r="AG190" s="38"/>
    </row>
    <row r="191" spans="2:33" ht="15" customHeight="1" x14ac:dyDescent="0.25">
      <c r="B191" s="36">
        <f t="shared" si="31"/>
        <v>10</v>
      </c>
      <c r="C191" s="38"/>
      <c r="D191" s="41">
        <f t="shared" ref="D191:R191" si="39">+C191+D169+IF(C191&gt;0,1,0)</f>
        <v>15</v>
      </c>
      <c r="E191" s="41">
        <f t="shared" si="39"/>
        <v>16</v>
      </c>
      <c r="F191" s="41">
        <f t="shared" si="39"/>
        <v>17</v>
      </c>
      <c r="G191" s="41">
        <f t="shared" si="39"/>
        <v>18</v>
      </c>
      <c r="H191" s="41">
        <f t="shared" si="39"/>
        <v>19</v>
      </c>
      <c r="I191" s="41">
        <f t="shared" si="39"/>
        <v>20</v>
      </c>
      <c r="J191" s="41">
        <f t="shared" si="39"/>
        <v>21</v>
      </c>
      <c r="K191" s="41">
        <f t="shared" si="39"/>
        <v>22</v>
      </c>
      <c r="L191" s="41">
        <f t="shared" si="39"/>
        <v>23</v>
      </c>
      <c r="M191" s="41">
        <f t="shared" si="39"/>
        <v>24</v>
      </c>
      <c r="N191" s="41">
        <f t="shared" si="39"/>
        <v>25</v>
      </c>
      <c r="O191" s="41">
        <f t="shared" si="39"/>
        <v>26</v>
      </c>
      <c r="P191" s="41">
        <f t="shared" si="39"/>
        <v>27</v>
      </c>
      <c r="Q191" s="41">
        <f t="shared" si="39"/>
        <v>28</v>
      </c>
      <c r="R191" s="41">
        <f t="shared" si="39"/>
        <v>29</v>
      </c>
      <c r="S191" s="38"/>
      <c r="T191" s="38"/>
      <c r="U191" s="38"/>
      <c r="V191" s="38"/>
      <c r="W191" s="38"/>
      <c r="X191" s="38"/>
      <c r="Y191" s="38"/>
      <c r="Z191" s="38"/>
      <c r="AA191" s="38"/>
      <c r="AB191" s="38"/>
      <c r="AC191" s="38"/>
      <c r="AD191" s="38"/>
      <c r="AE191" s="38"/>
      <c r="AF191" s="38"/>
      <c r="AG191" s="38"/>
    </row>
    <row r="192" spans="2:33" ht="15" customHeight="1" x14ac:dyDescent="0.25">
      <c r="B192" s="36">
        <f t="shared" si="31"/>
        <v>11</v>
      </c>
      <c r="C192" s="38"/>
      <c r="D192" s="41">
        <f t="shared" ref="D192:R192" si="40">+C192+D170+IF(C192&gt;0,1,0)</f>
        <v>0</v>
      </c>
      <c r="E192" s="41">
        <f t="shared" si="40"/>
        <v>1</v>
      </c>
      <c r="F192" s="41">
        <f t="shared" si="40"/>
        <v>2</v>
      </c>
      <c r="G192" s="41">
        <f t="shared" si="40"/>
        <v>3</v>
      </c>
      <c r="H192" s="41">
        <f t="shared" si="40"/>
        <v>4</v>
      </c>
      <c r="I192" s="41">
        <f t="shared" si="40"/>
        <v>5</v>
      </c>
      <c r="J192" s="41">
        <f t="shared" si="40"/>
        <v>6</v>
      </c>
      <c r="K192" s="41">
        <f t="shared" si="40"/>
        <v>7</v>
      </c>
      <c r="L192" s="41">
        <f t="shared" si="40"/>
        <v>8</v>
      </c>
      <c r="M192" s="41">
        <f t="shared" si="40"/>
        <v>9</v>
      </c>
      <c r="N192" s="41">
        <f t="shared" si="40"/>
        <v>10</v>
      </c>
      <c r="O192" s="41">
        <f t="shared" si="40"/>
        <v>11</v>
      </c>
      <c r="P192" s="41">
        <f t="shared" si="40"/>
        <v>12</v>
      </c>
      <c r="Q192" s="41">
        <f t="shared" si="40"/>
        <v>13</v>
      </c>
      <c r="R192" s="41">
        <f t="shared" si="40"/>
        <v>14</v>
      </c>
      <c r="S192" s="38"/>
      <c r="T192" s="38"/>
      <c r="U192" s="38"/>
      <c r="V192" s="38"/>
      <c r="W192" s="38"/>
      <c r="X192" s="38"/>
      <c r="Y192" s="38"/>
      <c r="Z192" s="38"/>
      <c r="AA192" s="38"/>
      <c r="AB192" s="38"/>
      <c r="AC192" s="38"/>
      <c r="AD192" s="38"/>
      <c r="AE192" s="38"/>
      <c r="AF192" s="38"/>
      <c r="AG192" s="38"/>
    </row>
    <row r="193" spans="2:33" ht="15" customHeight="1" x14ac:dyDescent="0.25">
      <c r="B193" s="36">
        <f t="shared" si="31"/>
        <v>12</v>
      </c>
      <c r="C193" s="38"/>
      <c r="D193" s="41">
        <f t="shared" ref="D193:R193" si="41">+C193+D171+IF(C193&gt;0,1,0)</f>
        <v>1</v>
      </c>
      <c r="E193" s="41">
        <f t="shared" si="41"/>
        <v>2</v>
      </c>
      <c r="F193" s="41">
        <f t="shared" si="41"/>
        <v>3</v>
      </c>
      <c r="G193" s="41">
        <f t="shared" si="41"/>
        <v>4</v>
      </c>
      <c r="H193" s="41">
        <f t="shared" si="41"/>
        <v>5</v>
      </c>
      <c r="I193" s="41">
        <f t="shared" si="41"/>
        <v>6</v>
      </c>
      <c r="J193" s="41">
        <f t="shared" si="41"/>
        <v>7</v>
      </c>
      <c r="K193" s="41">
        <f t="shared" si="41"/>
        <v>8</v>
      </c>
      <c r="L193" s="41">
        <f t="shared" si="41"/>
        <v>9</v>
      </c>
      <c r="M193" s="41">
        <f t="shared" si="41"/>
        <v>10</v>
      </c>
      <c r="N193" s="41">
        <f t="shared" si="41"/>
        <v>11</v>
      </c>
      <c r="O193" s="41">
        <f t="shared" si="41"/>
        <v>12</v>
      </c>
      <c r="P193" s="41">
        <f t="shared" si="41"/>
        <v>13</v>
      </c>
      <c r="Q193" s="41">
        <f t="shared" si="41"/>
        <v>14</v>
      </c>
      <c r="R193" s="41">
        <f t="shared" si="41"/>
        <v>15</v>
      </c>
      <c r="S193" s="38"/>
      <c r="T193" s="38"/>
      <c r="U193" s="38"/>
      <c r="V193" s="38"/>
      <c r="W193" s="38"/>
      <c r="X193" s="38"/>
      <c r="Y193" s="38"/>
      <c r="Z193" s="38"/>
      <c r="AA193" s="38"/>
      <c r="AB193" s="38"/>
      <c r="AC193" s="38"/>
      <c r="AD193" s="38"/>
      <c r="AE193" s="38"/>
      <c r="AF193" s="38"/>
      <c r="AG193" s="38"/>
    </row>
    <row r="194" spans="2:33" ht="15" customHeight="1" x14ac:dyDescent="0.25">
      <c r="B194" s="36">
        <f t="shared" si="31"/>
        <v>13</v>
      </c>
      <c r="C194" s="38"/>
      <c r="D194" s="41">
        <f t="shared" ref="D194:R194" si="42">+C194+D172+IF(C194&gt;0,1,0)</f>
        <v>0</v>
      </c>
      <c r="E194" s="41">
        <f t="shared" si="42"/>
        <v>0</v>
      </c>
      <c r="F194" s="41">
        <f t="shared" si="42"/>
        <v>1</v>
      </c>
      <c r="G194" s="41">
        <f t="shared" si="42"/>
        <v>2</v>
      </c>
      <c r="H194" s="41">
        <f t="shared" si="42"/>
        <v>3</v>
      </c>
      <c r="I194" s="41">
        <f t="shared" si="42"/>
        <v>4</v>
      </c>
      <c r="J194" s="41">
        <f t="shared" si="42"/>
        <v>5</v>
      </c>
      <c r="K194" s="41">
        <f t="shared" si="42"/>
        <v>6</v>
      </c>
      <c r="L194" s="41">
        <f t="shared" si="42"/>
        <v>7</v>
      </c>
      <c r="M194" s="41">
        <f t="shared" si="42"/>
        <v>8</v>
      </c>
      <c r="N194" s="41">
        <f t="shared" si="42"/>
        <v>9</v>
      </c>
      <c r="O194" s="41">
        <f t="shared" si="42"/>
        <v>10</v>
      </c>
      <c r="P194" s="41">
        <f t="shared" si="42"/>
        <v>11</v>
      </c>
      <c r="Q194" s="41">
        <f t="shared" si="42"/>
        <v>12</v>
      </c>
      <c r="R194" s="41">
        <f t="shared" si="42"/>
        <v>13</v>
      </c>
      <c r="S194" s="38"/>
      <c r="T194" s="38"/>
      <c r="U194" s="38"/>
      <c r="V194" s="38"/>
      <c r="W194" s="38"/>
      <c r="X194" s="38"/>
      <c r="Y194" s="38"/>
      <c r="Z194" s="38"/>
      <c r="AA194" s="38"/>
      <c r="AB194" s="38"/>
      <c r="AC194" s="38"/>
      <c r="AD194" s="38"/>
      <c r="AE194" s="38"/>
      <c r="AF194" s="38"/>
      <c r="AG194" s="38"/>
    </row>
    <row r="195" spans="2:33" ht="15" customHeight="1" x14ac:dyDescent="0.25">
      <c r="B195" s="36">
        <f t="shared" si="31"/>
        <v>14</v>
      </c>
      <c r="C195" s="38"/>
      <c r="D195" s="41">
        <f t="shared" ref="D195:R195" si="43">+C195+D173+IF(C195&gt;0,1,0)</f>
        <v>0</v>
      </c>
      <c r="E195" s="41">
        <f t="shared" si="43"/>
        <v>0</v>
      </c>
      <c r="F195" s="41">
        <f t="shared" si="43"/>
        <v>1</v>
      </c>
      <c r="G195" s="41">
        <f t="shared" si="43"/>
        <v>2</v>
      </c>
      <c r="H195" s="41">
        <f t="shared" si="43"/>
        <v>3</v>
      </c>
      <c r="I195" s="41">
        <f t="shared" si="43"/>
        <v>4</v>
      </c>
      <c r="J195" s="41">
        <f t="shared" si="43"/>
        <v>5</v>
      </c>
      <c r="K195" s="41">
        <f t="shared" si="43"/>
        <v>6</v>
      </c>
      <c r="L195" s="41">
        <f t="shared" si="43"/>
        <v>7</v>
      </c>
      <c r="M195" s="41">
        <f t="shared" si="43"/>
        <v>8</v>
      </c>
      <c r="N195" s="41">
        <f t="shared" si="43"/>
        <v>9</v>
      </c>
      <c r="O195" s="41">
        <f t="shared" si="43"/>
        <v>10</v>
      </c>
      <c r="P195" s="41">
        <f t="shared" si="43"/>
        <v>11</v>
      </c>
      <c r="Q195" s="41">
        <f t="shared" si="43"/>
        <v>12</v>
      </c>
      <c r="R195" s="41">
        <f t="shared" si="43"/>
        <v>13</v>
      </c>
      <c r="S195" s="38"/>
      <c r="T195" s="38"/>
      <c r="U195" s="38"/>
      <c r="V195" s="38"/>
      <c r="W195" s="38"/>
      <c r="X195" s="38"/>
      <c r="Y195" s="38"/>
      <c r="Z195" s="38"/>
      <c r="AA195" s="38"/>
      <c r="AB195" s="38"/>
      <c r="AC195" s="38"/>
      <c r="AD195" s="38"/>
      <c r="AE195" s="38"/>
      <c r="AF195" s="38"/>
      <c r="AG195" s="38"/>
    </row>
    <row r="196" spans="2:33" ht="15" customHeight="1" x14ac:dyDescent="0.25">
      <c r="B196" s="36">
        <f t="shared" si="31"/>
        <v>15</v>
      </c>
      <c r="C196" s="38"/>
      <c r="D196" s="41">
        <f t="shared" ref="D196:R196" si="44">+C196+D174+IF(C196&gt;0,1,0)</f>
        <v>0</v>
      </c>
      <c r="E196" s="41">
        <f t="shared" si="44"/>
        <v>0</v>
      </c>
      <c r="F196" s="41">
        <f t="shared" si="44"/>
        <v>0</v>
      </c>
      <c r="G196" s="41">
        <f t="shared" si="44"/>
        <v>0</v>
      </c>
      <c r="H196" s="41">
        <f t="shared" si="44"/>
        <v>0</v>
      </c>
      <c r="I196" s="41">
        <f t="shared" si="44"/>
        <v>0</v>
      </c>
      <c r="J196" s="41">
        <f t="shared" si="44"/>
        <v>0</v>
      </c>
      <c r="K196" s="41">
        <f t="shared" si="44"/>
        <v>0</v>
      </c>
      <c r="L196" s="41">
        <f t="shared" si="44"/>
        <v>0</v>
      </c>
      <c r="M196" s="41">
        <f t="shared" si="44"/>
        <v>0</v>
      </c>
      <c r="N196" s="41">
        <f t="shared" si="44"/>
        <v>0</v>
      </c>
      <c r="O196" s="41">
        <f t="shared" si="44"/>
        <v>0</v>
      </c>
      <c r="P196" s="41">
        <f t="shared" si="44"/>
        <v>0</v>
      </c>
      <c r="Q196" s="41">
        <f t="shared" si="44"/>
        <v>0</v>
      </c>
      <c r="R196" s="41">
        <f t="shared" si="44"/>
        <v>0</v>
      </c>
      <c r="S196" s="38"/>
      <c r="T196" s="38"/>
      <c r="U196" s="38"/>
      <c r="V196" s="38"/>
      <c r="W196" s="38"/>
      <c r="X196" s="38"/>
      <c r="Y196" s="38"/>
      <c r="Z196" s="38"/>
      <c r="AA196" s="38"/>
      <c r="AB196" s="38"/>
      <c r="AC196" s="38"/>
      <c r="AD196" s="38"/>
      <c r="AE196" s="38"/>
      <c r="AF196" s="38"/>
      <c r="AG196" s="38"/>
    </row>
    <row r="197" spans="2:33" ht="15" customHeight="1" x14ac:dyDescent="0.25">
      <c r="B197" s="36">
        <f t="shared" si="31"/>
        <v>16</v>
      </c>
      <c r="C197" s="38"/>
      <c r="D197" s="41">
        <f t="shared" ref="D197:R197" si="45">+C197+D175+IF(C197&gt;0,1,0)</f>
        <v>0</v>
      </c>
      <c r="E197" s="41">
        <f t="shared" si="45"/>
        <v>0</v>
      </c>
      <c r="F197" s="41">
        <f t="shared" si="45"/>
        <v>0</v>
      </c>
      <c r="G197" s="41">
        <f t="shared" si="45"/>
        <v>0</v>
      </c>
      <c r="H197" s="41">
        <f t="shared" si="45"/>
        <v>0</v>
      </c>
      <c r="I197" s="41">
        <f t="shared" si="45"/>
        <v>0</v>
      </c>
      <c r="J197" s="41">
        <f t="shared" si="45"/>
        <v>0</v>
      </c>
      <c r="K197" s="41">
        <f t="shared" si="45"/>
        <v>0</v>
      </c>
      <c r="L197" s="41">
        <f t="shared" si="45"/>
        <v>0</v>
      </c>
      <c r="M197" s="41">
        <f t="shared" si="45"/>
        <v>0</v>
      </c>
      <c r="N197" s="41">
        <f t="shared" si="45"/>
        <v>0</v>
      </c>
      <c r="O197" s="41">
        <f t="shared" si="45"/>
        <v>0</v>
      </c>
      <c r="P197" s="41">
        <f t="shared" si="45"/>
        <v>0</v>
      </c>
      <c r="Q197" s="41">
        <f t="shared" si="45"/>
        <v>0</v>
      </c>
      <c r="R197" s="41">
        <f t="shared" si="45"/>
        <v>0</v>
      </c>
      <c r="S197" s="38"/>
      <c r="T197" s="38"/>
      <c r="U197" s="38"/>
      <c r="V197" s="38"/>
      <c r="W197" s="38"/>
      <c r="X197" s="38"/>
      <c r="Y197" s="38"/>
      <c r="Z197" s="38"/>
      <c r="AA197" s="38"/>
      <c r="AB197" s="38"/>
      <c r="AC197" s="38"/>
      <c r="AD197" s="38"/>
      <c r="AE197" s="38"/>
      <c r="AF197" s="38"/>
      <c r="AG197" s="38"/>
    </row>
    <row r="198" spans="2:33" ht="15" customHeight="1" x14ac:dyDescent="0.25">
      <c r="B198" s="36">
        <f t="shared" si="31"/>
        <v>17</v>
      </c>
      <c r="C198" s="38"/>
      <c r="D198" s="41">
        <f t="shared" ref="D198:R198" si="46">+C198+D176+IF(C198&gt;0,1,0)</f>
        <v>0</v>
      </c>
      <c r="E198" s="41">
        <f t="shared" si="46"/>
        <v>0</v>
      </c>
      <c r="F198" s="41">
        <f t="shared" si="46"/>
        <v>0</v>
      </c>
      <c r="G198" s="41">
        <f t="shared" si="46"/>
        <v>0</v>
      </c>
      <c r="H198" s="41">
        <f t="shared" si="46"/>
        <v>0</v>
      </c>
      <c r="I198" s="41">
        <f t="shared" si="46"/>
        <v>0</v>
      </c>
      <c r="J198" s="41">
        <f t="shared" si="46"/>
        <v>0</v>
      </c>
      <c r="K198" s="41">
        <f t="shared" si="46"/>
        <v>0</v>
      </c>
      <c r="L198" s="41">
        <f t="shared" si="46"/>
        <v>0</v>
      </c>
      <c r="M198" s="41">
        <f t="shared" si="46"/>
        <v>0</v>
      </c>
      <c r="N198" s="41">
        <f t="shared" si="46"/>
        <v>0</v>
      </c>
      <c r="O198" s="41">
        <f t="shared" si="46"/>
        <v>0</v>
      </c>
      <c r="P198" s="41">
        <f t="shared" si="46"/>
        <v>0</v>
      </c>
      <c r="Q198" s="41">
        <f t="shared" si="46"/>
        <v>0</v>
      </c>
      <c r="R198" s="41">
        <f t="shared" si="46"/>
        <v>0</v>
      </c>
      <c r="S198" s="38"/>
      <c r="T198" s="38"/>
      <c r="U198" s="38"/>
      <c r="V198" s="38"/>
      <c r="W198" s="38"/>
      <c r="X198" s="38"/>
      <c r="Y198" s="38"/>
      <c r="Z198" s="38"/>
      <c r="AA198" s="38"/>
      <c r="AB198" s="38"/>
      <c r="AC198" s="38"/>
      <c r="AD198" s="38"/>
      <c r="AE198" s="38"/>
      <c r="AF198" s="38"/>
      <c r="AG198" s="38"/>
    </row>
    <row r="199" spans="2:33" ht="15" customHeight="1" x14ac:dyDescent="0.25">
      <c r="B199" s="36">
        <f t="shared" si="31"/>
        <v>18</v>
      </c>
      <c r="C199" s="38"/>
      <c r="D199" s="41">
        <f t="shared" ref="D199:R199" si="47">+C199+D177+IF(C199&gt;0,1,0)</f>
        <v>0</v>
      </c>
      <c r="E199" s="41">
        <f t="shared" si="47"/>
        <v>0</v>
      </c>
      <c r="F199" s="41">
        <f t="shared" si="47"/>
        <v>0</v>
      </c>
      <c r="G199" s="41">
        <f t="shared" si="47"/>
        <v>0</v>
      </c>
      <c r="H199" s="41">
        <f t="shared" si="47"/>
        <v>0</v>
      </c>
      <c r="I199" s="41">
        <f t="shared" si="47"/>
        <v>0</v>
      </c>
      <c r="J199" s="41">
        <f t="shared" si="47"/>
        <v>0</v>
      </c>
      <c r="K199" s="41">
        <f t="shared" si="47"/>
        <v>0</v>
      </c>
      <c r="L199" s="41">
        <f t="shared" si="47"/>
        <v>0</v>
      </c>
      <c r="M199" s="41">
        <f t="shared" si="47"/>
        <v>0</v>
      </c>
      <c r="N199" s="41">
        <f t="shared" si="47"/>
        <v>0</v>
      </c>
      <c r="O199" s="41">
        <f t="shared" si="47"/>
        <v>0</v>
      </c>
      <c r="P199" s="41">
        <f t="shared" si="47"/>
        <v>0</v>
      </c>
      <c r="Q199" s="41">
        <f t="shared" si="47"/>
        <v>0</v>
      </c>
      <c r="R199" s="41">
        <f t="shared" si="47"/>
        <v>0</v>
      </c>
      <c r="S199" s="38"/>
      <c r="T199" s="38"/>
      <c r="U199" s="38"/>
      <c r="V199" s="38"/>
      <c r="W199" s="38"/>
      <c r="X199" s="38"/>
      <c r="Y199" s="38"/>
      <c r="Z199" s="38"/>
      <c r="AA199" s="38"/>
      <c r="AB199" s="38"/>
      <c r="AC199" s="38"/>
      <c r="AD199" s="38"/>
      <c r="AE199" s="38"/>
      <c r="AF199" s="38"/>
      <c r="AG199" s="38"/>
    </row>
    <row r="200" spans="2:33" ht="15" customHeight="1" x14ac:dyDescent="0.25">
      <c r="B200" s="36">
        <f t="shared" si="31"/>
        <v>19</v>
      </c>
      <c r="C200" s="38"/>
      <c r="D200" s="41">
        <f t="shared" ref="D200:R200" si="48">+C200+D178+IF(C200&gt;0,1,0)</f>
        <v>0</v>
      </c>
      <c r="E200" s="41">
        <f t="shared" si="48"/>
        <v>0</v>
      </c>
      <c r="F200" s="41">
        <f t="shared" si="48"/>
        <v>0</v>
      </c>
      <c r="G200" s="41">
        <f t="shared" si="48"/>
        <v>0</v>
      </c>
      <c r="H200" s="41">
        <f t="shared" si="48"/>
        <v>0</v>
      </c>
      <c r="I200" s="41">
        <f t="shared" si="48"/>
        <v>0</v>
      </c>
      <c r="J200" s="41">
        <f t="shared" si="48"/>
        <v>0</v>
      </c>
      <c r="K200" s="41">
        <f t="shared" si="48"/>
        <v>0</v>
      </c>
      <c r="L200" s="41">
        <f t="shared" si="48"/>
        <v>0</v>
      </c>
      <c r="M200" s="41">
        <f t="shared" si="48"/>
        <v>0</v>
      </c>
      <c r="N200" s="41">
        <f t="shared" si="48"/>
        <v>0</v>
      </c>
      <c r="O200" s="41">
        <f t="shared" si="48"/>
        <v>0</v>
      </c>
      <c r="P200" s="41">
        <f t="shared" si="48"/>
        <v>0</v>
      </c>
      <c r="Q200" s="41">
        <f t="shared" si="48"/>
        <v>0</v>
      </c>
      <c r="R200" s="41">
        <f t="shared" si="48"/>
        <v>0</v>
      </c>
      <c r="S200" s="38"/>
      <c r="T200" s="38"/>
      <c r="U200" s="38"/>
      <c r="V200" s="38"/>
      <c r="W200" s="38"/>
      <c r="X200" s="38"/>
      <c r="Y200" s="38"/>
      <c r="Z200" s="38"/>
      <c r="AA200" s="38"/>
      <c r="AB200" s="38"/>
      <c r="AC200" s="38"/>
      <c r="AD200" s="38"/>
      <c r="AE200" s="38"/>
      <c r="AF200" s="38"/>
      <c r="AG200" s="38"/>
    </row>
    <row r="201" spans="2:33" ht="15" customHeight="1" x14ac:dyDescent="0.25">
      <c r="B201" s="36">
        <f t="shared" si="31"/>
        <v>20</v>
      </c>
      <c r="C201" s="38"/>
      <c r="D201" s="41">
        <f t="shared" ref="D201:R201" si="49">+C201+D179+IF(C201&gt;0,1,0)</f>
        <v>0</v>
      </c>
      <c r="E201" s="41">
        <f t="shared" si="49"/>
        <v>0</v>
      </c>
      <c r="F201" s="41">
        <f t="shared" si="49"/>
        <v>0</v>
      </c>
      <c r="G201" s="41">
        <f t="shared" si="49"/>
        <v>0</v>
      </c>
      <c r="H201" s="41">
        <f t="shared" si="49"/>
        <v>0</v>
      </c>
      <c r="I201" s="41">
        <f t="shared" si="49"/>
        <v>0</v>
      </c>
      <c r="J201" s="41">
        <f t="shared" si="49"/>
        <v>0</v>
      </c>
      <c r="K201" s="41">
        <f t="shared" si="49"/>
        <v>0</v>
      </c>
      <c r="L201" s="41">
        <f t="shared" si="49"/>
        <v>0</v>
      </c>
      <c r="M201" s="41">
        <f t="shared" si="49"/>
        <v>0</v>
      </c>
      <c r="N201" s="41">
        <f t="shared" si="49"/>
        <v>0</v>
      </c>
      <c r="O201" s="41">
        <f t="shared" si="49"/>
        <v>0</v>
      </c>
      <c r="P201" s="41">
        <f t="shared" si="49"/>
        <v>0</v>
      </c>
      <c r="Q201" s="41">
        <f t="shared" si="49"/>
        <v>0</v>
      </c>
      <c r="R201" s="41">
        <f t="shared" si="49"/>
        <v>0</v>
      </c>
      <c r="S201" s="38"/>
      <c r="T201" s="38"/>
      <c r="U201" s="38"/>
      <c r="V201" s="38"/>
      <c r="W201" s="38"/>
      <c r="X201" s="38"/>
      <c r="Y201" s="38"/>
      <c r="Z201" s="38"/>
      <c r="AA201" s="38"/>
      <c r="AB201" s="38"/>
      <c r="AC201" s="38"/>
      <c r="AD201" s="38"/>
      <c r="AE201" s="38"/>
      <c r="AF201" s="38"/>
      <c r="AG201" s="38"/>
    </row>
    <row r="202" spans="2:33" ht="15" customHeight="1" x14ac:dyDescent="0.25">
      <c r="B202" s="36"/>
      <c r="D202" s="41"/>
      <c r="E202" s="41"/>
      <c r="F202" s="41"/>
      <c r="G202" s="41"/>
      <c r="H202" s="41"/>
      <c r="I202" s="41"/>
      <c r="J202" s="41"/>
      <c r="K202" s="41"/>
      <c r="L202" s="41"/>
      <c r="M202" s="41"/>
      <c r="N202" s="41"/>
      <c r="O202" s="41"/>
      <c r="P202" s="41"/>
      <c r="Q202" s="41"/>
      <c r="R202" s="41"/>
      <c r="S202" s="41"/>
      <c r="T202" s="41"/>
      <c r="U202" s="41"/>
      <c r="V202" s="41"/>
      <c r="W202" s="41"/>
      <c r="X202" s="41"/>
      <c r="Y202" s="41"/>
      <c r="Z202" s="41"/>
      <c r="AA202" s="41"/>
      <c r="AB202" s="41"/>
      <c r="AC202" s="41"/>
      <c r="AD202" s="41"/>
      <c r="AE202" s="41"/>
      <c r="AF202" s="41"/>
      <c r="AG202" s="41"/>
    </row>
    <row r="203" spans="2:33" ht="15" customHeight="1" x14ac:dyDescent="0.25">
      <c r="B203" s="42" t="s">
        <v>96</v>
      </c>
      <c r="D203" s="13">
        <f>+D7</f>
        <v>1</v>
      </c>
      <c r="E203" s="13">
        <f t="shared" ref="E203:M203" si="50">+E7</f>
        <v>2</v>
      </c>
      <c r="F203" s="13">
        <f t="shared" si="50"/>
        <v>3</v>
      </c>
      <c r="G203" s="13">
        <f t="shared" si="50"/>
        <v>4</v>
      </c>
      <c r="H203" s="13">
        <f t="shared" si="50"/>
        <v>5</v>
      </c>
      <c r="I203" s="13">
        <f t="shared" si="50"/>
        <v>6</v>
      </c>
      <c r="J203" s="13">
        <f t="shared" si="50"/>
        <v>7</v>
      </c>
      <c r="K203" s="13">
        <f t="shared" si="50"/>
        <v>8</v>
      </c>
      <c r="L203" s="13">
        <f t="shared" si="50"/>
        <v>9</v>
      </c>
      <c r="M203" s="13">
        <f t="shared" si="50"/>
        <v>10</v>
      </c>
      <c r="N203" s="13"/>
      <c r="O203" s="13"/>
      <c r="P203" s="13"/>
      <c r="Q203" s="13"/>
      <c r="R203" s="13"/>
      <c r="S203" s="13"/>
      <c r="T203" s="13"/>
      <c r="U203" s="13"/>
      <c r="V203" s="13"/>
      <c r="W203" s="13"/>
      <c r="X203" s="13"/>
      <c r="Y203" s="13"/>
      <c r="Z203" s="13"/>
      <c r="AA203" s="13"/>
      <c r="AB203" s="13"/>
      <c r="AC203" s="13"/>
      <c r="AD203" s="13"/>
      <c r="AE203" s="13"/>
      <c r="AF203" s="13"/>
      <c r="AG203" s="13"/>
    </row>
    <row r="204" spans="2:33" ht="15" customHeight="1" x14ac:dyDescent="0.25">
      <c r="B204" s="36">
        <v>1</v>
      </c>
      <c r="C204" s="13"/>
      <c r="D204" s="41">
        <f>+IF(D182=0,0,HLOOKUP(D182,$D$137:$AG$157,$B204+1))</f>
        <v>0</v>
      </c>
      <c r="E204" s="41">
        <f>+IF(E182=0,0,HLOOKUP(E182,$D$137:$AG$157,$B204+1))</f>
        <v>-63570.915787980397</v>
      </c>
      <c r="F204" s="41">
        <f t="shared" ref="F204:M204" si="51">+IF(F182=0,0,HLOOKUP(F182,$D$137:$AG$157,$B204+1))</f>
        <v>0</v>
      </c>
      <c r="G204" s="41">
        <f t="shared" si="51"/>
        <v>0</v>
      </c>
      <c r="H204" s="41">
        <f t="shared" si="51"/>
        <v>0</v>
      </c>
      <c r="I204" s="41">
        <f t="shared" si="51"/>
        <v>0</v>
      </c>
      <c r="J204" s="41">
        <f t="shared" si="51"/>
        <v>0</v>
      </c>
      <c r="K204" s="41">
        <f t="shared" si="51"/>
        <v>0</v>
      </c>
      <c r="L204" s="41">
        <f t="shared" si="51"/>
        <v>0</v>
      </c>
      <c r="M204" s="41">
        <f t="shared" si="51"/>
        <v>0</v>
      </c>
      <c r="N204" s="38"/>
      <c r="O204" s="38"/>
      <c r="P204" s="38"/>
      <c r="Q204" s="38"/>
      <c r="R204" s="38"/>
      <c r="S204" s="38"/>
      <c r="T204" s="38"/>
      <c r="U204" s="38"/>
      <c r="V204" s="38"/>
      <c r="W204" s="38"/>
      <c r="X204" s="38"/>
      <c r="Y204" s="38"/>
      <c r="Z204" s="38"/>
      <c r="AA204" s="38"/>
      <c r="AB204" s="38"/>
      <c r="AC204" s="38"/>
      <c r="AD204" s="38"/>
      <c r="AE204" s="38"/>
      <c r="AF204" s="38"/>
      <c r="AG204" s="38"/>
    </row>
    <row r="205" spans="2:33" ht="15" customHeight="1" x14ac:dyDescent="0.25">
      <c r="B205" s="36">
        <f>+B204+1</f>
        <v>2</v>
      </c>
      <c r="D205" s="41">
        <f t="shared" ref="D205:M205" si="52">+IF(D183=0,0,HLOOKUP(D183,$D$137:$AG$157,$B205+1))</f>
        <v>0</v>
      </c>
      <c r="E205" s="41">
        <f t="shared" si="52"/>
        <v>-44254.000129531691</v>
      </c>
      <c r="F205" s="41">
        <f t="shared" si="52"/>
        <v>-18000</v>
      </c>
      <c r="G205" s="41">
        <f t="shared" si="52"/>
        <v>0</v>
      </c>
      <c r="H205" s="41">
        <f t="shared" si="52"/>
        <v>0</v>
      </c>
      <c r="I205" s="41">
        <f t="shared" si="52"/>
        <v>0</v>
      </c>
      <c r="J205" s="41">
        <f t="shared" si="52"/>
        <v>0</v>
      </c>
      <c r="K205" s="41">
        <f t="shared" si="52"/>
        <v>0</v>
      </c>
      <c r="L205" s="41">
        <f t="shared" si="52"/>
        <v>0</v>
      </c>
      <c r="M205" s="41">
        <f t="shared" si="52"/>
        <v>0</v>
      </c>
      <c r="N205" s="38"/>
      <c r="O205" s="38"/>
      <c r="P205" s="38"/>
      <c r="Q205" s="38"/>
      <c r="R205" s="38"/>
      <c r="S205" s="38"/>
      <c r="T205" s="38"/>
      <c r="U205" s="38"/>
      <c r="V205" s="38"/>
      <c r="W205" s="38"/>
      <c r="X205" s="38"/>
      <c r="Y205" s="38"/>
      <c r="Z205" s="38"/>
      <c r="AA205" s="38"/>
      <c r="AB205" s="38"/>
      <c r="AC205" s="38"/>
      <c r="AD205" s="38"/>
      <c r="AE205" s="38"/>
      <c r="AF205" s="38"/>
      <c r="AG205" s="38"/>
    </row>
    <row r="206" spans="2:33" ht="15" customHeight="1" x14ac:dyDescent="0.25">
      <c r="B206" s="36">
        <f t="shared" ref="B206:B223" si="53">+B205+1</f>
        <v>3</v>
      </c>
      <c r="D206" s="41">
        <f t="shared" ref="D206:M206" si="54">+IF(D184=0,0,HLOOKUP(D184,$D$137:$AG$157,$B206+1))</f>
        <v>0</v>
      </c>
      <c r="E206" s="41">
        <f t="shared" si="54"/>
        <v>0</v>
      </c>
      <c r="F206" s="41">
        <f t="shared" si="54"/>
        <v>-10500.000001537695</v>
      </c>
      <c r="G206" s="41">
        <f t="shared" si="54"/>
        <v>-14000</v>
      </c>
      <c r="H206" s="41">
        <f t="shared" si="54"/>
        <v>-10500</v>
      </c>
      <c r="I206" s="41">
        <f t="shared" si="54"/>
        <v>0</v>
      </c>
      <c r="J206" s="41">
        <f t="shared" si="54"/>
        <v>0</v>
      </c>
      <c r="K206" s="41">
        <f t="shared" si="54"/>
        <v>0</v>
      </c>
      <c r="L206" s="41">
        <f t="shared" si="54"/>
        <v>0</v>
      </c>
      <c r="M206" s="41">
        <f t="shared" si="54"/>
        <v>0</v>
      </c>
      <c r="N206" s="38"/>
      <c r="O206" s="38"/>
      <c r="P206" s="38"/>
      <c r="Q206" s="38"/>
      <c r="R206" s="38"/>
      <c r="S206" s="38"/>
      <c r="T206" s="38"/>
      <c r="U206" s="38"/>
      <c r="V206" s="38"/>
      <c r="W206" s="38"/>
      <c r="X206" s="38"/>
      <c r="Y206" s="38"/>
      <c r="Z206" s="38"/>
      <c r="AA206" s="38"/>
      <c r="AB206" s="38"/>
      <c r="AC206" s="38"/>
      <c r="AD206" s="38"/>
      <c r="AE206" s="38"/>
      <c r="AF206" s="38"/>
      <c r="AG206" s="38"/>
    </row>
    <row r="207" spans="2:33" ht="15" customHeight="1" x14ac:dyDescent="0.25">
      <c r="B207" s="36">
        <f t="shared" si="53"/>
        <v>4</v>
      </c>
      <c r="D207" s="41">
        <f t="shared" ref="D207:M207" si="55">+IF(D185=0,0,HLOOKUP(D185,$D$137:$AG$157,$B207+1))</f>
        <v>-50992.839118862757</v>
      </c>
      <c r="E207" s="41">
        <f t="shared" si="55"/>
        <v>0</v>
      </c>
      <c r="F207" s="41">
        <f t="shared" si="55"/>
        <v>0</v>
      </c>
      <c r="G207" s="41">
        <f t="shared" si="55"/>
        <v>0</v>
      </c>
      <c r="H207" s="41">
        <f t="shared" si="55"/>
        <v>0</v>
      </c>
      <c r="I207" s="41">
        <f t="shared" si="55"/>
        <v>0</v>
      </c>
      <c r="J207" s="41">
        <f t="shared" si="55"/>
        <v>0</v>
      </c>
      <c r="K207" s="41">
        <f t="shared" si="55"/>
        <v>0</v>
      </c>
      <c r="L207" s="41">
        <f t="shared" si="55"/>
        <v>0</v>
      </c>
      <c r="M207" s="41">
        <f t="shared" si="55"/>
        <v>0</v>
      </c>
      <c r="N207" s="38"/>
      <c r="O207" s="38"/>
      <c r="P207" s="38"/>
      <c r="Q207" s="38"/>
      <c r="R207" s="38"/>
      <c r="S207" s="38"/>
      <c r="T207" s="38"/>
      <c r="U207" s="38"/>
      <c r="V207" s="38"/>
      <c r="W207" s="38"/>
      <c r="X207" s="38"/>
      <c r="Y207" s="38"/>
      <c r="Z207" s="38"/>
      <c r="AA207" s="38"/>
      <c r="AB207" s="38"/>
      <c r="AC207" s="38"/>
      <c r="AD207" s="38"/>
      <c r="AE207" s="38"/>
      <c r="AF207" s="38"/>
      <c r="AG207" s="38"/>
    </row>
    <row r="208" spans="2:33" ht="15" customHeight="1" x14ac:dyDescent="0.25">
      <c r="B208" s="36">
        <f t="shared" si="53"/>
        <v>5</v>
      </c>
      <c r="D208" s="41">
        <f t="shared" ref="D208:M208" si="56">+IF(D186=0,0,HLOOKUP(D186,$D$137:$AG$157,$B208+1))</f>
        <v>0</v>
      </c>
      <c r="E208" s="41">
        <f t="shared" si="56"/>
        <v>0</v>
      </c>
      <c r="F208" s="41">
        <f t="shared" si="56"/>
        <v>-37246.467048759921</v>
      </c>
      <c r="G208" s="41">
        <f t="shared" si="56"/>
        <v>-15000</v>
      </c>
      <c r="H208" s="41">
        <f t="shared" si="56"/>
        <v>0</v>
      </c>
      <c r="I208" s="41">
        <f t="shared" si="56"/>
        <v>0</v>
      </c>
      <c r="J208" s="41">
        <f t="shared" si="56"/>
        <v>0</v>
      </c>
      <c r="K208" s="41">
        <f t="shared" si="56"/>
        <v>0</v>
      </c>
      <c r="L208" s="41">
        <f t="shared" si="56"/>
        <v>0</v>
      </c>
      <c r="M208" s="41">
        <f t="shared" si="56"/>
        <v>0</v>
      </c>
      <c r="N208" s="38"/>
      <c r="O208" s="38"/>
      <c r="P208" s="38"/>
      <c r="Q208" s="38"/>
      <c r="R208" s="38"/>
      <c r="S208" s="38"/>
      <c r="T208" s="38"/>
      <c r="U208" s="38"/>
      <c r="V208" s="38"/>
      <c r="W208" s="38"/>
      <c r="X208" s="38"/>
      <c r="Y208" s="38"/>
      <c r="Z208" s="38"/>
      <c r="AA208" s="38"/>
      <c r="AB208" s="38"/>
      <c r="AC208" s="38"/>
      <c r="AD208" s="38"/>
      <c r="AE208" s="38"/>
      <c r="AF208" s="38"/>
      <c r="AG208" s="38"/>
    </row>
    <row r="209" spans="2:33" ht="15" customHeight="1" x14ac:dyDescent="0.25">
      <c r="B209" s="36">
        <f t="shared" si="53"/>
        <v>6</v>
      </c>
      <c r="D209" s="41">
        <f t="shared" ref="D209:M209" si="57">+IF(D187=0,0,HLOOKUP(D187,$D$137:$AG$157,$B209+1))</f>
        <v>0</v>
      </c>
      <c r="E209" s="41">
        <f t="shared" si="57"/>
        <v>-13500.000001977038</v>
      </c>
      <c r="F209" s="41">
        <f t="shared" si="57"/>
        <v>-18000</v>
      </c>
      <c r="G209" s="41">
        <f t="shared" si="57"/>
        <v>-13500</v>
      </c>
      <c r="H209" s="41">
        <f t="shared" si="57"/>
        <v>0</v>
      </c>
      <c r="I209" s="41">
        <f t="shared" si="57"/>
        <v>0</v>
      </c>
      <c r="J209" s="41">
        <f t="shared" si="57"/>
        <v>0</v>
      </c>
      <c r="K209" s="41">
        <f t="shared" si="57"/>
        <v>0</v>
      </c>
      <c r="L209" s="41">
        <f t="shared" si="57"/>
        <v>0</v>
      </c>
      <c r="M209" s="41">
        <f t="shared" si="57"/>
        <v>0</v>
      </c>
      <c r="N209" s="38"/>
      <c r="O209" s="38"/>
      <c r="P209" s="38"/>
      <c r="Q209" s="38"/>
      <c r="R209" s="38"/>
      <c r="S209" s="38"/>
      <c r="T209" s="38"/>
      <c r="U209" s="38"/>
      <c r="V209" s="38"/>
      <c r="W209" s="38"/>
      <c r="X209" s="38"/>
      <c r="Y209" s="38"/>
      <c r="Z209" s="38"/>
      <c r="AA209" s="38"/>
      <c r="AB209" s="38"/>
      <c r="AC209" s="38"/>
      <c r="AD209" s="38"/>
      <c r="AE209" s="38"/>
      <c r="AF209" s="38"/>
      <c r="AG209" s="38"/>
    </row>
    <row r="210" spans="2:33" ht="15" customHeight="1" x14ac:dyDescent="0.25">
      <c r="B210" s="36">
        <f t="shared" si="53"/>
        <v>7</v>
      </c>
      <c r="D210" s="41">
        <f t="shared" ref="D210:M210" si="58">+IF(D188=0,0,HLOOKUP(D188,$D$137:$AG$157,$B210+1))</f>
        <v>0</v>
      </c>
      <c r="E210" s="41">
        <f t="shared" si="58"/>
        <v>0</v>
      </c>
      <c r="F210" s="41">
        <f t="shared" si="58"/>
        <v>-9000.0000013180252</v>
      </c>
      <c r="G210" s="41">
        <f t="shared" si="58"/>
        <v>-12000</v>
      </c>
      <c r="H210" s="41">
        <f t="shared" si="58"/>
        <v>-9000</v>
      </c>
      <c r="I210" s="41">
        <f t="shared" si="58"/>
        <v>0</v>
      </c>
      <c r="J210" s="41">
        <f t="shared" si="58"/>
        <v>0</v>
      </c>
      <c r="K210" s="41">
        <f t="shared" si="58"/>
        <v>0</v>
      </c>
      <c r="L210" s="41">
        <f t="shared" si="58"/>
        <v>0</v>
      </c>
      <c r="M210" s="41">
        <f t="shared" si="58"/>
        <v>0</v>
      </c>
      <c r="N210" s="38"/>
      <c r="O210" s="38"/>
      <c r="P210" s="38"/>
      <c r="Q210" s="38"/>
      <c r="R210" s="38"/>
      <c r="S210" s="38"/>
      <c r="T210" s="38"/>
      <c r="U210" s="38"/>
      <c r="V210" s="38"/>
      <c r="W210" s="38"/>
      <c r="X210" s="38"/>
      <c r="Y210" s="38"/>
      <c r="Z210" s="38"/>
      <c r="AA210" s="38"/>
      <c r="AB210" s="38"/>
      <c r="AC210" s="38"/>
      <c r="AD210" s="38"/>
      <c r="AE210" s="38"/>
      <c r="AF210" s="38"/>
      <c r="AG210" s="38"/>
    </row>
    <row r="211" spans="2:33" ht="15" customHeight="1" x14ac:dyDescent="0.25">
      <c r="B211" s="36">
        <f t="shared" si="53"/>
        <v>8</v>
      </c>
      <c r="D211" s="41">
        <f t="shared" ref="D211:M211" si="59">+IF(D189=0,0,HLOOKUP(D189,$D$137:$AG$157,$B211+1))</f>
        <v>0</v>
      </c>
      <c r="E211" s="41">
        <f t="shared" si="59"/>
        <v>0</v>
      </c>
      <c r="F211" s="41">
        <f t="shared" si="59"/>
        <v>0</v>
      </c>
      <c r="G211" s="41">
        <f t="shared" si="59"/>
        <v>-125720.77641926515</v>
      </c>
      <c r="H211" s="41">
        <f t="shared" si="59"/>
        <v>0</v>
      </c>
      <c r="I211" s="41">
        <f t="shared" si="59"/>
        <v>0</v>
      </c>
      <c r="J211" s="41">
        <f t="shared" si="59"/>
        <v>0</v>
      </c>
      <c r="K211" s="41">
        <f t="shared" si="59"/>
        <v>0</v>
      </c>
      <c r="L211" s="41">
        <f t="shared" si="59"/>
        <v>0</v>
      </c>
      <c r="M211" s="41">
        <f t="shared" si="59"/>
        <v>0</v>
      </c>
      <c r="N211" s="38"/>
      <c r="O211" s="38"/>
      <c r="P211" s="38"/>
      <c r="Q211" s="38"/>
      <c r="R211" s="38"/>
      <c r="S211" s="38"/>
      <c r="T211" s="38"/>
      <c r="U211" s="38"/>
      <c r="V211" s="38"/>
      <c r="W211" s="38"/>
      <c r="X211" s="38"/>
      <c r="Y211" s="38"/>
      <c r="Z211" s="38"/>
      <c r="AA211" s="38"/>
      <c r="AB211" s="38"/>
      <c r="AC211" s="38"/>
      <c r="AD211" s="38"/>
      <c r="AE211" s="38"/>
      <c r="AF211" s="38"/>
      <c r="AG211" s="38"/>
    </row>
    <row r="212" spans="2:33" ht="15" customHeight="1" x14ac:dyDescent="0.25">
      <c r="B212" s="36">
        <f t="shared" si="53"/>
        <v>9</v>
      </c>
      <c r="D212" s="41">
        <f t="shared" ref="D212:M212" si="60">+IF(D190=0,0,HLOOKUP(D190,$D$137:$AG$157,$B212+1))</f>
        <v>0</v>
      </c>
      <c r="E212" s="41">
        <f t="shared" si="60"/>
        <v>0</v>
      </c>
      <c r="F212" s="41">
        <f t="shared" si="60"/>
        <v>-150864.9317031182</v>
      </c>
      <c r="G212" s="41">
        <f t="shared" si="60"/>
        <v>0</v>
      </c>
      <c r="H212" s="41">
        <f t="shared" si="60"/>
        <v>0</v>
      </c>
      <c r="I212" s="41">
        <f t="shared" si="60"/>
        <v>0</v>
      </c>
      <c r="J212" s="41">
        <f t="shared" si="60"/>
        <v>0</v>
      </c>
      <c r="K212" s="41">
        <f t="shared" si="60"/>
        <v>0</v>
      </c>
      <c r="L212" s="41">
        <f t="shared" si="60"/>
        <v>0</v>
      </c>
      <c r="M212" s="41">
        <f t="shared" si="60"/>
        <v>0</v>
      </c>
      <c r="N212" s="38"/>
      <c r="O212" s="38"/>
      <c r="P212" s="38"/>
      <c r="Q212" s="38"/>
      <c r="R212" s="38"/>
      <c r="S212" s="38"/>
      <c r="T212" s="38"/>
      <c r="U212" s="38"/>
      <c r="V212" s="38"/>
      <c r="W212" s="38"/>
      <c r="X212" s="38"/>
      <c r="Y212" s="38"/>
      <c r="Z212" s="38"/>
      <c r="AA212" s="38"/>
      <c r="AB212" s="38"/>
      <c r="AC212" s="38"/>
      <c r="AD212" s="38"/>
      <c r="AE212" s="38"/>
      <c r="AF212" s="38"/>
      <c r="AG212" s="38"/>
    </row>
    <row r="213" spans="2:33" ht="15" customHeight="1" x14ac:dyDescent="0.25">
      <c r="B213" s="36">
        <f t="shared" si="53"/>
        <v>10</v>
      </c>
      <c r="D213" s="41">
        <f t="shared" ref="D213:M213" si="61">+IF(D191=0,0,HLOOKUP(D191,$D$137:$AG$157,$B213+1))</f>
        <v>-206882.22278438316</v>
      </c>
      <c r="E213" s="41">
        <f t="shared" si="61"/>
        <v>0</v>
      </c>
      <c r="F213" s="41">
        <f t="shared" si="61"/>
        <v>0</v>
      </c>
      <c r="G213" s="41">
        <f t="shared" si="61"/>
        <v>0</v>
      </c>
      <c r="H213" s="41">
        <f t="shared" si="61"/>
        <v>0</v>
      </c>
      <c r="I213" s="41">
        <f t="shared" si="61"/>
        <v>0</v>
      </c>
      <c r="J213" s="41">
        <f t="shared" si="61"/>
        <v>0</v>
      </c>
      <c r="K213" s="41">
        <f t="shared" si="61"/>
        <v>0</v>
      </c>
      <c r="L213" s="41">
        <f t="shared" si="61"/>
        <v>0</v>
      </c>
      <c r="M213" s="41">
        <f t="shared" si="61"/>
        <v>0</v>
      </c>
      <c r="N213" s="38"/>
      <c r="O213" s="38"/>
      <c r="P213" s="38"/>
      <c r="Q213" s="38"/>
      <c r="R213" s="38"/>
      <c r="S213" s="38"/>
      <c r="T213" s="38"/>
      <c r="U213" s="38"/>
      <c r="V213" s="38"/>
      <c r="W213" s="38"/>
      <c r="X213" s="38"/>
      <c r="Y213" s="38"/>
      <c r="Z213" s="38"/>
      <c r="AA213" s="38"/>
      <c r="AB213" s="38"/>
      <c r="AC213" s="38"/>
      <c r="AD213" s="38"/>
      <c r="AE213" s="38"/>
      <c r="AF213" s="38"/>
      <c r="AG213" s="38"/>
    </row>
    <row r="214" spans="2:33" ht="15" customHeight="1" x14ac:dyDescent="0.25">
      <c r="B214" s="36">
        <f t="shared" si="53"/>
        <v>11</v>
      </c>
      <c r="D214" s="41">
        <f t="shared" ref="D214:M214" si="62">+IF(D192=0,0,HLOOKUP(D192,$D$137:$AG$157,$B214+1))</f>
        <v>0</v>
      </c>
      <c r="E214" s="41">
        <f t="shared" si="62"/>
        <v>-15000.00000219671</v>
      </c>
      <c r="F214" s="41">
        <f t="shared" si="62"/>
        <v>-20000</v>
      </c>
      <c r="G214" s="41">
        <f t="shared" si="62"/>
        <v>-15000</v>
      </c>
      <c r="H214" s="41">
        <f t="shared" si="62"/>
        <v>0</v>
      </c>
      <c r="I214" s="41">
        <f t="shared" si="62"/>
        <v>0</v>
      </c>
      <c r="J214" s="41">
        <f t="shared" si="62"/>
        <v>0</v>
      </c>
      <c r="K214" s="41">
        <f t="shared" si="62"/>
        <v>0</v>
      </c>
      <c r="L214" s="41">
        <f t="shared" si="62"/>
        <v>0</v>
      </c>
      <c r="M214" s="41">
        <f t="shared" si="62"/>
        <v>0</v>
      </c>
      <c r="N214" s="38"/>
      <c r="O214" s="38"/>
      <c r="P214" s="38"/>
      <c r="Q214" s="38"/>
      <c r="R214" s="38"/>
      <c r="S214" s="38"/>
      <c r="T214" s="38"/>
      <c r="U214" s="38"/>
      <c r="V214" s="38"/>
      <c r="W214" s="38"/>
      <c r="X214" s="38"/>
      <c r="Y214" s="38"/>
      <c r="Z214" s="38"/>
      <c r="AA214" s="38"/>
      <c r="AB214" s="38"/>
      <c r="AC214" s="38"/>
      <c r="AD214" s="38"/>
      <c r="AE214" s="38"/>
      <c r="AF214" s="38"/>
      <c r="AG214" s="38"/>
    </row>
    <row r="215" spans="2:33" ht="15" customHeight="1" x14ac:dyDescent="0.25">
      <c r="B215" s="36">
        <f t="shared" si="53"/>
        <v>12</v>
      </c>
      <c r="D215" s="41">
        <f t="shared" ref="D215:M215" si="63">+IF(D193=0,0,HLOOKUP(D193,$D$137:$AG$157,$B215+1))</f>
        <v>-15000.000000002234</v>
      </c>
      <c r="E215" s="41">
        <f t="shared" si="63"/>
        <v>0</v>
      </c>
      <c r="F215" s="41">
        <f t="shared" si="63"/>
        <v>0</v>
      </c>
      <c r="G215" s="41">
        <f t="shared" si="63"/>
        <v>0</v>
      </c>
      <c r="H215" s="41">
        <f t="shared" si="63"/>
        <v>0</v>
      </c>
      <c r="I215" s="41">
        <f t="shared" si="63"/>
        <v>0</v>
      </c>
      <c r="J215" s="41">
        <f t="shared" si="63"/>
        <v>0</v>
      </c>
      <c r="K215" s="41">
        <f t="shared" si="63"/>
        <v>0</v>
      </c>
      <c r="L215" s="41">
        <f t="shared" si="63"/>
        <v>0</v>
      </c>
      <c r="M215" s="41">
        <f t="shared" si="63"/>
        <v>0</v>
      </c>
      <c r="N215" s="38"/>
      <c r="O215" s="38"/>
      <c r="P215" s="38"/>
      <c r="Q215" s="38"/>
      <c r="R215" s="38"/>
      <c r="S215" s="38"/>
      <c r="T215" s="38"/>
      <c r="U215" s="38"/>
      <c r="V215" s="38"/>
      <c r="W215" s="38"/>
      <c r="X215" s="38"/>
      <c r="Y215" s="38"/>
      <c r="Z215" s="38"/>
      <c r="AA215" s="38"/>
      <c r="AB215" s="38"/>
      <c r="AC215" s="38"/>
      <c r="AD215" s="38"/>
      <c r="AE215" s="38"/>
      <c r="AF215" s="38"/>
      <c r="AG215" s="38"/>
    </row>
    <row r="216" spans="2:33" ht="15" customHeight="1" x14ac:dyDescent="0.25">
      <c r="B216" s="36">
        <f t="shared" si="53"/>
        <v>13</v>
      </c>
      <c r="D216" s="41">
        <f t="shared" ref="D216:M216" si="64">+IF(D194=0,0,HLOOKUP(D194,$D$137:$AG$157,$B216+1))</f>
        <v>0</v>
      </c>
      <c r="E216" s="41">
        <f t="shared" si="64"/>
        <v>0</v>
      </c>
      <c r="F216" s="41">
        <f t="shared" si="64"/>
        <v>-12000.000000001786</v>
      </c>
      <c r="G216" s="41">
        <f t="shared" si="64"/>
        <v>0</v>
      </c>
      <c r="H216" s="41">
        <f t="shared" si="64"/>
        <v>0</v>
      </c>
      <c r="I216" s="41">
        <f t="shared" si="64"/>
        <v>0</v>
      </c>
      <c r="J216" s="41">
        <f t="shared" si="64"/>
        <v>0</v>
      </c>
      <c r="K216" s="41">
        <f t="shared" si="64"/>
        <v>0</v>
      </c>
      <c r="L216" s="41">
        <f t="shared" si="64"/>
        <v>0</v>
      </c>
      <c r="M216" s="41">
        <f t="shared" si="64"/>
        <v>0</v>
      </c>
      <c r="N216" s="38"/>
      <c r="O216" s="38"/>
      <c r="P216" s="38"/>
      <c r="Q216" s="38"/>
      <c r="R216" s="38"/>
      <c r="S216" s="38"/>
      <c r="T216" s="38"/>
      <c r="U216" s="38"/>
      <c r="V216" s="38"/>
      <c r="W216" s="38"/>
      <c r="X216" s="38"/>
      <c r="Y216" s="38"/>
      <c r="Z216" s="38"/>
      <c r="AA216" s="38"/>
      <c r="AB216" s="38"/>
      <c r="AC216" s="38"/>
      <c r="AD216" s="38"/>
      <c r="AE216" s="38"/>
      <c r="AF216" s="38"/>
      <c r="AG216" s="38"/>
    </row>
    <row r="217" spans="2:33" ht="15" customHeight="1" x14ac:dyDescent="0.25">
      <c r="B217" s="36">
        <f t="shared" si="53"/>
        <v>14</v>
      </c>
      <c r="D217" s="41">
        <f t="shared" ref="D217:M217" si="65">+IF(D195=0,0,HLOOKUP(D195,$D$137:$AG$157,$B217+1))</f>
        <v>0</v>
      </c>
      <c r="E217" s="41">
        <f t="shared" si="65"/>
        <v>0</v>
      </c>
      <c r="F217" s="41">
        <f t="shared" si="65"/>
        <v>-18600.000000001586</v>
      </c>
      <c r="G217" s="41">
        <f t="shared" si="65"/>
        <v>0</v>
      </c>
      <c r="H217" s="41">
        <f t="shared" si="65"/>
        <v>0</v>
      </c>
      <c r="I217" s="41">
        <f t="shared" si="65"/>
        <v>0</v>
      </c>
      <c r="J217" s="41">
        <f t="shared" si="65"/>
        <v>0</v>
      </c>
      <c r="K217" s="41">
        <f t="shared" si="65"/>
        <v>0</v>
      </c>
      <c r="L217" s="41">
        <f t="shared" si="65"/>
        <v>0</v>
      </c>
      <c r="M217" s="41">
        <f t="shared" si="65"/>
        <v>0</v>
      </c>
      <c r="N217" s="38"/>
      <c r="O217" s="38"/>
      <c r="P217" s="38"/>
      <c r="Q217" s="38"/>
      <c r="R217" s="38"/>
      <c r="S217" s="38"/>
      <c r="T217" s="38"/>
      <c r="U217" s="38"/>
      <c r="V217" s="38"/>
      <c r="W217" s="38"/>
      <c r="X217" s="38"/>
      <c r="Y217" s="38"/>
      <c r="Z217" s="38"/>
      <c r="AA217" s="38"/>
      <c r="AB217" s="38"/>
      <c r="AC217" s="38"/>
      <c r="AD217" s="38"/>
      <c r="AE217" s="38"/>
      <c r="AF217" s="38"/>
      <c r="AG217" s="38"/>
    </row>
    <row r="218" spans="2:33" ht="15" customHeight="1" x14ac:dyDescent="0.25">
      <c r="B218" s="36">
        <f t="shared" si="53"/>
        <v>15</v>
      </c>
      <c r="D218" s="41">
        <f t="shared" ref="D218:M218" si="66">+IF(D196=0,0,HLOOKUP(D196,$D$137:$AG$157,$B218+1))</f>
        <v>0</v>
      </c>
      <c r="E218" s="41">
        <f t="shared" si="66"/>
        <v>0</v>
      </c>
      <c r="F218" s="41">
        <f t="shared" si="66"/>
        <v>0</v>
      </c>
      <c r="G218" s="41">
        <f t="shared" si="66"/>
        <v>0</v>
      </c>
      <c r="H218" s="41">
        <f t="shared" si="66"/>
        <v>0</v>
      </c>
      <c r="I218" s="41">
        <f t="shared" si="66"/>
        <v>0</v>
      </c>
      <c r="J218" s="41">
        <f t="shared" si="66"/>
        <v>0</v>
      </c>
      <c r="K218" s="41">
        <f t="shared" si="66"/>
        <v>0</v>
      </c>
      <c r="L218" s="41">
        <f t="shared" si="66"/>
        <v>0</v>
      </c>
      <c r="M218" s="41">
        <f t="shared" si="66"/>
        <v>0</v>
      </c>
      <c r="N218" s="38"/>
      <c r="O218" s="38"/>
      <c r="P218" s="38"/>
      <c r="Q218" s="38"/>
      <c r="R218" s="38"/>
      <c r="S218" s="38"/>
      <c r="T218" s="38"/>
      <c r="U218" s="38"/>
      <c r="V218" s="38"/>
      <c r="W218" s="38"/>
      <c r="X218" s="38"/>
      <c r="Y218" s="38"/>
      <c r="Z218" s="38"/>
      <c r="AA218" s="38"/>
      <c r="AB218" s="38"/>
      <c r="AC218" s="38"/>
      <c r="AD218" s="38"/>
      <c r="AE218" s="38"/>
      <c r="AF218" s="38"/>
      <c r="AG218" s="38"/>
    </row>
    <row r="219" spans="2:33" ht="15" customHeight="1" x14ac:dyDescent="0.25">
      <c r="B219" s="36">
        <f t="shared" si="53"/>
        <v>16</v>
      </c>
      <c r="D219" s="41">
        <f t="shared" ref="D219:M219" si="67">+IF(D197=0,0,HLOOKUP(D197,$D$137:$AG$157,$B219+1))</f>
        <v>0</v>
      </c>
      <c r="E219" s="41">
        <f t="shared" si="67"/>
        <v>0</v>
      </c>
      <c r="F219" s="41">
        <f t="shared" si="67"/>
        <v>0</v>
      </c>
      <c r="G219" s="41">
        <f t="shared" si="67"/>
        <v>0</v>
      </c>
      <c r="H219" s="41">
        <f t="shared" si="67"/>
        <v>0</v>
      </c>
      <c r="I219" s="41">
        <f t="shared" si="67"/>
        <v>0</v>
      </c>
      <c r="J219" s="41">
        <f t="shared" si="67"/>
        <v>0</v>
      </c>
      <c r="K219" s="41">
        <f t="shared" si="67"/>
        <v>0</v>
      </c>
      <c r="L219" s="41">
        <f t="shared" si="67"/>
        <v>0</v>
      </c>
      <c r="M219" s="41">
        <f t="shared" si="67"/>
        <v>0</v>
      </c>
      <c r="N219" s="38"/>
      <c r="O219" s="38"/>
      <c r="P219" s="38"/>
      <c r="Q219" s="38"/>
      <c r="R219" s="38"/>
      <c r="S219" s="38"/>
      <c r="T219" s="38"/>
      <c r="U219" s="38"/>
      <c r="V219" s="38"/>
      <c r="W219" s="38"/>
      <c r="X219" s="38"/>
      <c r="Y219" s="38"/>
      <c r="Z219" s="38"/>
      <c r="AA219" s="38"/>
      <c r="AB219" s="38"/>
      <c r="AC219" s="38"/>
      <c r="AD219" s="38"/>
      <c r="AE219" s="38"/>
      <c r="AF219" s="38"/>
      <c r="AG219" s="38"/>
    </row>
    <row r="220" spans="2:33" ht="15" customHeight="1" x14ac:dyDescent="0.25">
      <c r="B220" s="36">
        <f t="shared" si="53"/>
        <v>17</v>
      </c>
      <c r="D220" s="41">
        <f t="shared" ref="D220:M220" si="68">+IF(D198=0,0,HLOOKUP(D198,$D$137:$AG$157,$B220+1))</f>
        <v>0</v>
      </c>
      <c r="E220" s="41">
        <f t="shared" si="68"/>
        <v>0</v>
      </c>
      <c r="F220" s="41">
        <f t="shared" si="68"/>
        <v>0</v>
      </c>
      <c r="G220" s="41">
        <f t="shared" si="68"/>
        <v>0</v>
      </c>
      <c r="H220" s="41">
        <f t="shared" si="68"/>
        <v>0</v>
      </c>
      <c r="I220" s="41">
        <f t="shared" si="68"/>
        <v>0</v>
      </c>
      <c r="J220" s="41">
        <f t="shared" si="68"/>
        <v>0</v>
      </c>
      <c r="K220" s="41">
        <f t="shared" si="68"/>
        <v>0</v>
      </c>
      <c r="L220" s="41">
        <f t="shared" si="68"/>
        <v>0</v>
      </c>
      <c r="M220" s="41">
        <f t="shared" si="68"/>
        <v>0</v>
      </c>
      <c r="N220" s="38"/>
      <c r="O220" s="38"/>
      <c r="P220" s="38"/>
      <c r="Q220" s="38"/>
      <c r="R220" s="38"/>
      <c r="S220" s="38"/>
      <c r="T220" s="38"/>
      <c r="U220" s="38"/>
      <c r="V220" s="38"/>
      <c r="W220" s="38"/>
      <c r="X220" s="38"/>
      <c r="Y220" s="38"/>
      <c r="Z220" s="38"/>
      <c r="AA220" s="38"/>
      <c r="AB220" s="38"/>
      <c r="AC220" s="38"/>
      <c r="AD220" s="38"/>
      <c r="AE220" s="38"/>
      <c r="AF220" s="38"/>
      <c r="AG220" s="38"/>
    </row>
    <row r="221" spans="2:33" ht="15" customHeight="1" x14ac:dyDescent="0.25">
      <c r="B221" s="36">
        <f t="shared" si="53"/>
        <v>18</v>
      </c>
      <c r="D221" s="41">
        <f t="shared" ref="D221:M221" si="69">+IF(D199=0,0,HLOOKUP(D199,$D$137:$AG$157,$B221+1))</f>
        <v>0</v>
      </c>
      <c r="E221" s="41">
        <f t="shared" si="69"/>
        <v>0</v>
      </c>
      <c r="F221" s="41">
        <f t="shared" si="69"/>
        <v>0</v>
      </c>
      <c r="G221" s="41">
        <f t="shared" si="69"/>
        <v>0</v>
      </c>
      <c r="H221" s="41">
        <f t="shared" si="69"/>
        <v>0</v>
      </c>
      <c r="I221" s="41">
        <f t="shared" si="69"/>
        <v>0</v>
      </c>
      <c r="J221" s="41">
        <f t="shared" si="69"/>
        <v>0</v>
      </c>
      <c r="K221" s="41">
        <f t="shared" si="69"/>
        <v>0</v>
      </c>
      <c r="L221" s="41">
        <f t="shared" si="69"/>
        <v>0</v>
      </c>
      <c r="M221" s="41">
        <f t="shared" si="69"/>
        <v>0</v>
      </c>
      <c r="N221" s="38"/>
      <c r="O221" s="38"/>
      <c r="P221" s="38"/>
      <c r="Q221" s="38"/>
      <c r="R221" s="38"/>
      <c r="S221" s="38"/>
      <c r="T221" s="38"/>
      <c r="U221" s="38"/>
      <c r="V221" s="38"/>
      <c r="W221" s="38"/>
      <c r="X221" s="38"/>
      <c r="Y221" s="38"/>
      <c r="Z221" s="38"/>
      <c r="AA221" s="38"/>
      <c r="AB221" s="38"/>
      <c r="AC221" s="38"/>
      <c r="AD221" s="38"/>
      <c r="AE221" s="38"/>
      <c r="AF221" s="38"/>
      <c r="AG221" s="38"/>
    </row>
    <row r="222" spans="2:33" ht="15" customHeight="1" x14ac:dyDescent="0.25">
      <c r="B222" s="36">
        <f t="shared" si="53"/>
        <v>19</v>
      </c>
      <c r="D222" s="41">
        <f t="shared" ref="D222:M222" si="70">+IF(D200=0,0,HLOOKUP(D200,$D$137:$AG$157,$B222+1))</f>
        <v>0</v>
      </c>
      <c r="E222" s="41">
        <f t="shared" si="70"/>
        <v>0</v>
      </c>
      <c r="F222" s="41">
        <f t="shared" si="70"/>
        <v>0</v>
      </c>
      <c r="G222" s="41">
        <f t="shared" si="70"/>
        <v>0</v>
      </c>
      <c r="H222" s="41">
        <f t="shared" si="70"/>
        <v>0</v>
      </c>
      <c r="I222" s="41">
        <f t="shared" si="70"/>
        <v>0</v>
      </c>
      <c r="J222" s="41">
        <f t="shared" si="70"/>
        <v>0</v>
      </c>
      <c r="K222" s="41">
        <f t="shared" si="70"/>
        <v>0</v>
      </c>
      <c r="L222" s="41">
        <f t="shared" si="70"/>
        <v>0</v>
      </c>
      <c r="M222" s="41">
        <f t="shared" si="70"/>
        <v>0</v>
      </c>
      <c r="N222" s="38"/>
      <c r="O222" s="38"/>
      <c r="P222" s="38"/>
      <c r="Q222" s="38"/>
      <c r="R222" s="38"/>
      <c r="S222" s="38"/>
      <c r="T222" s="38"/>
      <c r="U222" s="38"/>
      <c r="V222" s="38"/>
      <c r="W222" s="38"/>
      <c r="X222" s="38"/>
      <c r="Y222" s="38"/>
      <c r="Z222" s="38"/>
      <c r="AA222" s="38"/>
      <c r="AB222" s="38"/>
      <c r="AC222" s="38"/>
      <c r="AD222" s="38"/>
      <c r="AE222" s="38"/>
      <c r="AF222" s="38"/>
      <c r="AG222" s="38"/>
    </row>
    <row r="223" spans="2:33" ht="15" customHeight="1" x14ac:dyDescent="0.25">
      <c r="B223" s="36">
        <f t="shared" si="53"/>
        <v>20</v>
      </c>
      <c r="D223" s="41">
        <f t="shared" ref="D223:M223" si="71">+IF(D201=0,0,HLOOKUP(D201,$D$137:$AG$157,$B223+1))</f>
        <v>0</v>
      </c>
      <c r="E223" s="41">
        <f t="shared" si="71"/>
        <v>0</v>
      </c>
      <c r="F223" s="41">
        <f t="shared" si="71"/>
        <v>0</v>
      </c>
      <c r="G223" s="41">
        <f t="shared" si="71"/>
        <v>0</v>
      </c>
      <c r="H223" s="41">
        <f t="shared" si="71"/>
        <v>0</v>
      </c>
      <c r="I223" s="41">
        <f t="shared" si="71"/>
        <v>0</v>
      </c>
      <c r="J223" s="41">
        <f t="shared" si="71"/>
        <v>0</v>
      </c>
      <c r="K223" s="41">
        <f t="shared" si="71"/>
        <v>0</v>
      </c>
      <c r="L223" s="41">
        <f t="shared" si="71"/>
        <v>0</v>
      </c>
      <c r="M223" s="41">
        <f t="shared" si="71"/>
        <v>0</v>
      </c>
      <c r="N223" s="38"/>
      <c r="O223" s="38"/>
      <c r="P223" s="38"/>
      <c r="Q223" s="38"/>
      <c r="R223" s="38"/>
      <c r="S223" s="38"/>
      <c r="T223" s="38"/>
      <c r="U223" s="38"/>
      <c r="V223" s="38"/>
      <c r="W223" s="38"/>
      <c r="X223" s="38"/>
      <c r="Y223" s="38"/>
      <c r="Z223" s="38"/>
      <c r="AA223" s="38"/>
      <c r="AB223" s="38"/>
      <c r="AC223" s="38"/>
      <c r="AD223" s="38"/>
      <c r="AE223" s="38"/>
      <c r="AF223" s="38"/>
      <c r="AG223" s="38"/>
    </row>
    <row r="224" spans="2:33" ht="15" customHeight="1" x14ac:dyDescent="0.25">
      <c r="B224" s="36"/>
      <c r="D224" s="28"/>
      <c r="E224" s="28"/>
      <c r="F224" s="28"/>
      <c r="G224" s="28"/>
      <c r="H224" s="28"/>
      <c r="I224" s="28"/>
      <c r="J224" s="28"/>
      <c r="K224" s="28"/>
      <c r="L224" s="28"/>
      <c r="M224" s="28"/>
      <c r="N224" s="28"/>
      <c r="O224" s="28"/>
      <c r="P224" s="28"/>
      <c r="Q224" s="28"/>
      <c r="R224" s="28"/>
      <c r="S224" s="28"/>
      <c r="T224" s="28"/>
      <c r="U224" s="28"/>
      <c r="V224" s="28"/>
      <c r="W224" s="28"/>
      <c r="X224" s="28"/>
      <c r="Y224" s="28"/>
      <c r="Z224" s="28"/>
      <c r="AA224" s="28"/>
      <c r="AB224" s="28"/>
      <c r="AC224" s="28"/>
      <c r="AD224" s="28"/>
      <c r="AE224" s="28"/>
      <c r="AF224" s="28"/>
      <c r="AG224" s="28"/>
    </row>
    <row r="225" spans="1:33" ht="15" customHeight="1" x14ac:dyDescent="0.25">
      <c r="A225" s="2" t="s">
        <v>87</v>
      </c>
      <c r="B225" s="34" t="s">
        <v>42</v>
      </c>
      <c r="C225" s="35"/>
      <c r="D225" s="25"/>
      <c r="E225" s="25"/>
      <c r="F225" s="25"/>
      <c r="G225" s="25"/>
      <c r="H225" s="25"/>
      <c r="I225" s="25"/>
      <c r="J225" s="25"/>
      <c r="K225" s="25"/>
      <c r="L225" s="25"/>
      <c r="M225" s="25"/>
      <c r="N225" s="25"/>
      <c r="O225" s="25"/>
      <c r="P225" s="25"/>
      <c r="Q225" s="25"/>
      <c r="R225" s="25"/>
      <c r="S225" s="25"/>
      <c r="T225" s="25"/>
      <c r="U225" s="25"/>
      <c r="V225" s="25"/>
      <c r="W225" s="25"/>
      <c r="X225" s="25"/>
      <c r="Y225" s="25"/>
      <c r="Z225" s="25"/>
      <c r="AA225" s="25"/>
      <c r="AB225" s="25"/>
      <c r="AC225" s="25"/>
      <c r="AD225" s="25"/>
      <c r="AE225" s="25"/>
      <c r="AF225" s="25"/>
      <c r="AG225" s="25"/>
    </row>
    <row r="226" spans="1:33" ht="15" customHeight="1" x14ac:dyDescent="0.25">
      <c r="B226" s="36"/>
      <c r="D226" s="28"/>
      <c r="E226" s="28"/>
      <c r="F226" s="28"/>
      <c r="G226" s="28"/>
      <c r="H226" s="28"/>
      <c r="I226" s="28"/>
      <c r="J226" s="28"/>
      <c r="K226" s="28"/>
      <c r="L226" s="28"/>
      <c r="M226" s="28"/>
      <c r="N226" s="28"/>
      <c r="O226" s="28"/>
      <c r="P226" s="28"/>
      <c r="Q226" s="28"/>
      <c r="R226" s="28"/>
      <c r="S226" s="28"/>
      <c r="T226" s="28"/>
      <c r="U226" s="28"/>
      <c r="V226" s="28"/>
      <c r="W226" s="28"/>
      <c r="X226" s="28"/>
      <c r="Y226" s="28"/>
      <c r="Z226" s="28"/>
      <c r="AA226" s="28"/>
      <c r="AB226" s="28"/>
      <c r="AC226" s="28"/>
      <c r="AD226" s="28"/>
      <c r="AE226" s="28"/>
      <c r="AF226" s="28"/>
      <c r="AG226" s="28"/>
    </row>
    <row r="227" spans="1:33" ht="15" customHeight="1" x14ac:dyDescent="0.25">
      <c r="B227" s="2" t="s">
        <v>93</v>
      </c>
      <c r="D227" s="28"/>
      <c r="E227" s="28"/>
      <c r="F227" s="28"/>
      <c r="G227" s="28"/>
      <c r="H227" s="28"/>
      <c r="I227" s="28"/>
      <c r="J227" s="28"/>
      <c r="K227" s="28"/>
      <c r="L227" s="28"/>
      <c r="M227" s="28"/>
      <c r="N227" s="28"/>
      <c r="O227" s="28"/>
      <c r="P227" s="28"/>
      <c r="Q227" s="28"/>
      <c r="R227" s="28"/>
      <c r="S227" s="28"/>
      <c r="T227" s="28"/>
      <c r="U227" s="28"/>
      <c r="V227" s="28"/>
      <c r="W227" s="28"/>
      <c r="X227" s="28"/>
      <c r="Y227" s="28"/>
      <c r="Z227" s="28"/>
      <c r="AA227" s="28"/>
      <c r="AB227" s="28"/>
      <c r="AC227" s="28"/>
      <c r="AD227" s="28"/>
      <c r="AE227" s="28"/>
      <c r="AF227" s="28"/>
      <c r="AG227" s="28"/>
    </row>
    <row r="228" spans="1:33" ht="15" customHeight="1" x14ac:dyDescent="0.25">
      <c r="B228" s="36">
        <v>1</v>
      </c>
      <c r="D228" s="28">
        <f>-IF('02. Controlo'!$C52=0,0,CHOOSE('02. Controlo'!$C52,'04-Aux. Projectos'!D$21,'04-Aux. Projectos'!D$38,'04-Aux. Projectos'!D$55,'04-Aux. Projectos'!D$72))</f>
        <v>-0.30000000000004468</v>
      </c>
      <c r="E228" s="28">
        <f>-IF('02. Controlo'!$C52=0,0,CHOOSE('02. Controlo'!$C52,'04-Aux. Projectos'!E$21,'04-Aux. Projectos'!E$38,'04-Aux. Projectos'!E$55,'04-Aux. Projectos'!E$72))</f>
        <v>-0.73756666882552813</v>
      </c>
      <c r="F228" s="28">
        <f>-IF('02. Controlo'!$C52=0,0,CHOOSE('02. Controlo'!$C52,'04-Aux. Projectos'!F$21,'04-Aux. Projectos'!F$38,'04-Aux. Projectos'!F$55,'04-Aux. Projectos'!F$72))</f>
        <v>-1.1299264114404601</v>
      </c>
      <c r="G228" s="28">
        <f>-IF('02. Controlo'!$C52=0,0,CHOOSE('02. Controlo'!$C52,'04-Aux. Projectos'!G$21,'04-Aux. Projectos'!G$38,'04-Aux. Projectos'!G$55,'04-Aux. Projectos'!G$72))</f>
        <v>-1.271418315759608</v>
      </c>
      <c r="H228" s="28">
        <f>-IF('02. Controlo'!$C52=0,0,CHOOSE('02. Controlo'!$C52,'04-Aux. Projectos'!H$21,'04-Aux. Projectos'!H$38,'04-Aux. Projectos'!H$55,'04-Aux. Projectos'!H$72))</f>
        <v>-1.641081565450546</v>
      </c>
      <c r="I228" s="28">
        <f>-IF('02. Controlo'!$C52=0,0,CHOOSE('02. Controlo'!$C52,'04-Aux. Projectos'!I$21,'04-Aux. Projectos'!I$38,'04-Aux. Projectos'!I$55,'04-Aux. Projectos'!I$72))</f>
        <v>-1.8301706420789652</v>
      </c>
      <c r="J228" s="28">
        <f>-IF('02. Controlo'!$C52=0,0,CHOOSE('02. Controlo'!$C52,'04-Aux. Projectos'!J$21,'04-Aux. Projectos'!J$38,'04-Aux. Projectos'!J$55,'04-Aux. Projectos'!J$72))</f>
        <v>-2.0228651654933332</v>
      </c>
      <c r="K228" s="28">
        <f>-IF('02. Controlo'!$C52=0,0,CHOOSE('02. Controlo'!$C52,'04-Aux. Projectos'!K$21,'04-Aux. Projectos'!K$38,'04-Aux. Projectos'!K$55,'04-Aux. Projectos'!K$72))</f>
        <v>-2.2377623814921939</v>
      </c>
      <c r="L228" s="28">
        <f>-IF('02. Controlo'!$C52=0,0,CHOOSE('02. Controlo'!$C52,'04-Aux. Projectos'!L$21,'04-Aux. Projectos'!L$38,'04-Aux. Projectos'!L$55,'04-Aux. Projectos'!L$72))</f>
        <v>-2.759857403797954</v>
      </c>
      <c r="M228" s="28">
        <f>-IF('02. Controlo'!$C52=0,0,CHOOSE('02. Controlo'!$C52,'04-Aux. Projectos'!M$21,'04-Aux. Projectos'!M$38,'04-Aux. Projectos'!M$55,'04-Aux. Projectos'!M$72))</f>
        <v>-2.9593466617929738</v>
      </c>
      <c r="N228" s="28">
        <f>-IF('02. Controlo'!$C52=0,0,CHOOSE('02. Controlo'!$C52,'04-Aux. Projectos'!N$21,'04-Aux. Projectos'!N$38,'04-Aux. Projectos'!N$55,'04-Aux. Projectos'!N$72))</f>
        <v>-3.1798266242592241</v>
      </c>
      <c r="O228" s="28">
        <f>-IF('02. Controlo'!$C52=0,0,CHOOSE('02. Controlo'!$C52,'04-Aux. Projectos'!O$21,'04-Aux. Projectos'!O$38,'04-Aux. Projectos'!O$55,'04-Aux. Projectos'!O$72))</f>
        <v>-3.423505979918227</v>
      </c>
      <c r="P228" s="28">
        <f>-IF('02. Controlo'!$C52=0,0,CHOOSE('02. Controlo'!$C52,'04-Aux. Projectos'!P$21,'04-Aux. Projectos'!P$38,'04-Aux. Projectos'!P$55,'04-Aux. Projectos'!P$72))</f>
        <v>-3.692825820642875</v>
      </c>
      <c r="Q228" s="28">
        <f>-IF('02. Controlo'!$C52=0,0,CHOOSE('02. Controlo'!$C52,'04-Aux. Projectos'!Q$21,'04-Aux. Projectos'!Q$38,'04-Aux. Projectos'!Q$55,'04-Aux. Projectos'!Q$72))</f>
        <v>-3.9904840954351424</v>
      </c>
      <c r="R228" s="28">
        <f>-IF('02. Controlo'!$C52=0,0,CHOOSE('02. Controlo'!$C52,'04-Aux. Projectos'!R$21,'04-Aux. Projectos'!R$38,'04-Aux. Projectos'!R$55,'04-Aux. Projectos'!R$72))</f>
        <v>-4.1376444556876635</v>
      </c>
      <c r="S228" s="28">
        <f>-IF('02. Controlo'!$C52=0,0,CHOOSE('02. Controlo'!$C52,'04-Aux. Projectos'!S$21,'04-Aux. Projectos'!S$38,'04-Aux. Projectos'!S$55,'04-Aux. Projectos'!S$72))</f>
        <v>-4.3002893571279479</v>
      </c>
      <c r="T228" s="28">
        <f>-IF('02. Controlo'!$C52=0,0,CHOOSE('02. Controlo'!$C52,'04-Aux. Projectos'!T$21,'04-Aux. Projectos'!T$38,'04-Aux. Projectos'!T$55,'04-Aux. Projectos'!T$72))</f>
        <v>-4.3891390267922006</v>
      </c>
      <c r="U228" s="28">
        <f>-IF('02. Controlo'!$C52=0,0,CHOOSE('02. Controlo'!$C52,'04-Aux. Projectos'!U$21,'04-Aux. Projectos'!U$38,'04-Aux. Projectos'!U$55,'04-Aux. Projectos'!U$72))</f>
        <v>-4.4873376567816035</v>
      </c>
      <c r="V228" s="28">
        <f>-IF('02. Controlo'!$C52=0,0,CHOOSE('02. Controlo'!$C52,'04-Aux. Projectos'!V$21,'04-Aux. Projectos'!V$38,'04-Aux. Projectos'!V$55,'04-Aux. Projectos'!V$72))</f>
        <v>-4.4140507837261271</v>
      </c>
      <c r="W228" s="28">
        <f>-IF('02. Controlo'!$C52=0,0,CHOOSE('02. Controlo'!$C52,'04-Aux. Projectos'!W$21,'04-Aux. Projectos'!W$38,'04-Aux. Projectos'!W$55,'04-Aux. Projectos'!W$72))</f>
        <v>-4.333052502500661</v>
      </c>
      <c r="X228" s="28">
        <f>-IF('02. Controlo'!$C52=0,0,CHOOSE('02. Controlo'!$C52,'04-Aux. Projectos'!X$21,'04-Aux. Projectos'!X$38,'04-Aux. Projectos'!X$55,'04-Aux. Projectos'!X$72))</f>
        <v>-4.2435314015456047</v>
      </c>
      <c r="Y228" s="28">
        <f>-IF('02. Controlo'!$C52=0,0,CHOOSE('02. Controlo'!$C52,'04-Aux. Projectos'!Y$21,'04-Aux. Projectos'!Y$38,'04-Aux. Projectos'!Y$55,'04-Aux. Projectos'!Y$72))</f>
        <v>-4.1445906907680801</v>
      </c>
      <c r="Z228" s="28">
        <f>-IF('02. Controlo'!$C52=0,0,CHOOSE('02. Controlo'!$C52,'04-Aux. Projectos'!Z$21,'04-Aux. Projectos'!Z$38,'04-Aux. Projectos'!Z$55,'04-Aux. Projectos'!Z$72))</f>
        <v>-4.0352392178223164</v>
      </c>
      <c r="AA228" s="28">
        <f>-IF('02. Controlo'!$C52=0,0,CHOOSE('02. Controlo'!$C52,'04-Aux. Projectos'!AA$21,'04-Aux. Projectos'!AA$38,'04-Aux. Projectos'!AA$55,'04-Aux. Projectos'!AA$72))</f>
        <v>-3.9143815391030299</v>
      </c>
      <c r="AB228" s="28">
        <f>-IF('02. Controlo'!$C52=0,0,CHOOSE('02. Controlo'!$C52,'04-Aux. Projectos'!AB$21,'04-Aux. Projectos'!AB$38,'04-Aux. Projectos'!AB$55,'04-Aux. Projectos'!AB$72))</f>
        <v>-3.7808069459865838</v>
      </c>
      <c r="AC228" s="28">
        <f>-IF('02. Controlo'!$C52=0,0,CHOOSE('02. Controlo'!$C52,'04-Aux. Projectos'!AC$21,'04-Aux. Projectos'!AC$38,'04-Aux. Projectos'!AC$55,'04-Aux. Projectos'!AC$72))</f>
        <v>-3.6331773363887883</v>
      </c>
      <c r="AD228" s="28">
        <f>-IF('02. Controlo'!$C52=0,0,CHOOSE('02. Controlo'!$C52,'04-Aux. Projectos'!AD$21,'04-Aux. Projectos'!AD$38,'04-Aux. Projectos'!AD$55,'04-Aux. Projectos'!AD$72))</f>
        <v>-3.106377446504601</v>
      </c>
      <c r="AE228" s="28">
        <f>-IF('02. Controlo'!$C52=0,0,CHOOSE('02. Controlo'!$C52,'04-Aux. Projectos'!AE$21,'04-Aux. Projectos'!AE$38,'04-Aux. Projectos'!AE$55,'04-Aux. Projectos'!AE$72))</f>
        <v>-2.3423283159313253</v>
      </c>
      <c r="AF228" s="28">
        <f>-IF('02. Controlo'!$C52=0,0,CHOOSE('02. Controlo'!$C52,'04-Aux. Projectos'!AF$21,'04-Aux. Projectos'!AF$38,'04-Aux. Projectos'!AF$55,'04-Aux. Projectos'!AF$72))</f>
        <v>-1.3160660506358648</v>
      </c>
      <c r="AG228" s="28">
        <f>-IF('02. Controlo'!$C52=0,0,CHOOSE('02. Controlo'!$C52,'04-Aux. Projectos'!AG$21,'04-Aux. Projectos'!AG$38,'04-Aux. Projectos'!AG$55,'04-Aux. Projectos'!AG$72))</f>
        <v>0</v>
      </c>
    </row>
    <row r="229" spans="1:33" ht="15" customHeight="1" x14ac:dyDescent="0.25">
      <c r="B229" s="36">
        <f>+B228+1</f>
        <v>2</v>
      </c>
      <c r="D229" s="28">
        <f>-IF('02. Controlo'!$C53=0,0,CHOOSE('02. Controlo'!$C53,'04-Aux. Projectos'!D$21,'04-Aux. Projectos'!D$38,'04-Aux. Projectos'!D$55,'04-Aux. Projectos'!D$72))</f>
        <v>-0.30000000000004468</v>
      </c>
      <c r="E229" s="28">
        <f>-IF('02. Controlo'!$C53=0,0,CHOOSE('02. Controlo'!$C53,'04-Aux. Projectos'!E$21,'04-Aux. Projectos'!E$38,'04-Aux. Projectos'!E$55,'04-Aux. Projectos'!E$72))</f>
        <v>-0.73756666882552813</v>
      </c>
      <c r="F229" s="28">
        <f>-IF('02. Controlo'!$C53=0,0,CHOOSE('02. Controlo'!$C53,'04-Aux. Projectos'!F$21,'04-Aux. Projectos'!F$38,'04-Aux. Projectos'!F$55,'04-Aux. Projectos'!F$72))</f>
        <v>-1.1299264114404601</v>
      </c>
      <c r="G229" s="28">
        <f>-IF('02. Controlo'!$C53=0,0,CHOOSE('02. Controlo'!$C53,'04-Aux. Projectos'!G$21,'04-Aux. Projectos'!G$38,'04-Aux. Projectos'!G$55,'04-Aux. Projectos'!G$72))</f>
        <v>-1.271418315759608</v>
      </c>
      <c r="H229" s="28">
        <f>-IF('02. Controlo'!$C53=0,0,CHOOSE('02. Controlo'!$C53,'04-Aux. Projectos'!H$21,'04-Aux. Projectos'!H$38,'04-Aux. Projectos'!H$55,'04-Aux. Projectos'!H$72))</f>
        <v>-1.641081565450546</v>
      </c>
      <c r="I229" s="28">
        <f>-IF('02. Controlo'!$C53=0,0,CHOOSE('02. Controlo'!$C53,'04-Aux. Projectos'!I$21,'04-Aux. Projectos'!I$38,'04-Aux. Projectos'!I$55,'04-Aux. Projectos'!I$72))</f>
        <v>-1.8301706420789652</v>
      </c>
      <c r="J229" s="28">
        <f>-IF('02. Controlo'!$C53=0,0,CHOOSE('02. Controlo'!$C53,'04-Aux. Projectos'!J$21,'04-Aux. Projectos'!J$38,'04-Aux. Projectos'!J$55,'04-Aux. Projectos'!J$72))</f>
        <v>-2.0228651654933332</v>
      </c>
      <c r="K229" s="28">
        <f>-IF('02. Controlo'!$C53=0,0,CHOOSE('02. Controlo'!$C53,'04-Aux. Projectos'!K$21,'04-Aux. Projectos'!K$38,'04-Aux. Projectos'!K$55,'04-Aux. Projectos'!K$72))</f>
        <v>-2.2377623814921939</v>
      </c>
      <c r="L229" s="28">
        <f>-IF('02. Controlo'!$C53=0,0,CHOOSE('02. Controlo'!$C53,'04-Aux. Projectos'!L$21,'04-Aux. Projectos'!L$38,'04-Aux. Projectos'!L$55,'04-Aux. Projectos'!L$72))</f>
        <v>-2.759857403797954</v>
      </c>
      <c r="M229" s="28">
        <f>-IF('02. Controlo'!$C53=0,0,CHOOSE('02. Controlo'!$C53,'04-Aux. Projectos'!M$21,'04-Aux. Projectos'!M$38,'04-Aux. Projectos'!M$55,'04-Aux. Projectos'!M$72))</f>
        <v>-2.9593466617929738</v>
      </c>
      <c r="N229" s="28">
        <f>-IF('02. Controlo'!$C53=0,0,CHOOSE('02. Controlo'!$C53,'04-Aux. Projectos'!N$21,'04-Aux. Projectos'!N$38,'04-Aux. Projectos'!N$55,'04-Aux. Projectos'!N$72))</f>
        <v>-3.1798266242592241</v>
      </c>
      <c r="O229" s="28">
        <f>-IF('02. Controlo'!$C53=0,0,CHOOSE('02. Controlo'!$C53,'04-Aux. Projectos'!O$21,'04-Aux. Projectos'!O$38,'04-Aux. Projectos'!O$55,'04-Aux. Projectos'!O$72))</f>
        <v>-3.423505979918227</v>
      </c>
      <c r="P229" s="28">
        <f>-IF('02. Controlo'!$C53=0,0,CHOOSE('02. Controlo'!$C53,'04-Aux. Projectos'!P$21,'04-Aux. Projectos'!P$38,'04-Aux. Projectos'!P$55,'04-Aux. Projectos'!P$72))</f>
        <v>-3.692825820642875</v>
      </c>
      <c r="Q229" s="28">
        <f>-IF('02. Controlo'!$C53=0,0,CHOOSE('02. Controlo'!$C53,'04-Aux. Projectos'!Q$21,'04-Aux. Projectos'!Q$38,'04-Aux. Projectos'!Q$55,'04-Aux. Projectos'!Q$72))</f>
        <v>-3.9904840954351424</v>
      </c>
      <c r="R229" s="28">
        <f>-IF('02. Controlo'!$C53=0,0,CHOOSE('02. Controlo'!$C53,'04-Aux. Projectos'!R$21,'04-Aux. Projectos'!R$38,'04-Aux. Projectos'!R$55,'04-Aux. Projectos'!R$72))</f>
        <v>-4.1376444556876635</v>
      </c>
      <c r="S229" s="28">
        <f>-IF('02. Controlo'!$C53=0,0,CHOOSE('02. Controlo'!$C53,'04-Aux. Projectos'!S$21,'04-Aux. Projectos'!S$38,'04-Aux. Projectos'!S$55,'04-Aux. Projectos'!S$72))</f>
        <v>-4.3002893571279479</v>
      </c>
      <c r="T229" s="28">
        <f>-IF('02. Controlo'!$C53=0,0,CHOOSE('02. Controlo'!$C53,'04-Aux. Projectos'!T$21,'04-Aux. Projectos'!T$38,'04-Aux. Projectos'!T$55,'04-Aux. Projectos'!T$72))</f>
        <v>-4.3891390267922006</v>
      </c>
      <c r="U229" s="28">
        <f>-IF('02. Controlo'!$C53=0,0,CHOOSE('02. Controlo'!$C53,'04-Aux. Projectos'!U$21,'04-Aux. Projectos'!U$38,'04-Aux. Projectos'!U$55,'04-Aux. Projectos'!U$72))</f>
        <v>-4.4873376567816035</v>
      </c>
      <c r="V229" s="28">
        <f>-IF('02. Controlo'!$C53=0,0,CHOOSE('02. Controlo'!$C53,'04-Aux. Projectos'!V$21,'04-Aux. Projectos'!V$38,'04-Aux. Projectos'!V$55,'04-Aux. Projectos'!V$72))</f>
        <v>-4.4140507837261271</v>
      </c>
      <c r="W229" s="28">
        <f>-IF('02. Controlo'!$C53=0,0,CHOOSE('02. Controlo'!$C53,'04-Aux. Projectos'!W$21,'04-Aux. Projectos'!W$38,'04-Aux. Projectos'!W$55,'04-Aux. Projectos'!W$72))</f>
        <v>-4.333052502500661</v>
      </c>
      <c r="X229" s="28">
        <f>-IF('02. Controlo'!$C53=0,0,CHOOSE('02. Controlo'!$C53,'04-Aux. Projectos'!X$21,'04-Aux. Projectos'!X$38,'04-Aux. Projectos'!X$55,'04-Aux. Projectos'!X$72))</f>
        <v>-4.2435314015456047</v>
      </c>
      <c r="Y229" s="28">
        <f>-IF('02. Controlo'!$C53=0,0,CHOOSE('02. Controlo'!$C53,'04-Aux. Projectos'!Y$21,'04-Aux. Projectos'!Y$38,'04-Aux. Projectos'!Y$55,'04-Aux. Projectos'!Y$72))</f>
        <v>-4.1445906907680801</v>
      </c>
      <c r="Z229" s="28">
        <f>-IF('02. Controlo'!$C53=0,0,CHOOSE('02. Controlo'!$C53,'04-Aux. Projectos'!Z$21,'04-Aux. Projectos'!Z$38,'04-Aux. Projectos'!Z$55,'04-Aux. Projectos'!Z$72))</f>
        <v>-4.0352392178223164</v>
      </c>
      <c r="AA229" s="28">
        <f>-IF('02. Controlo'!$C53=0,0,CHOOSE('02. Controlo'!$C53,'04-Aux. Projectos'!AA$21,'04-Aux. Projectos'!AA$38,'04-Aux. Projectos'!AA$55,'04-Aux. Projectos'!AA$72))</f>
        <v>-3.9143815391030299</v>
      </c>
      <c r="AB229" s="28">
        <f>-IF('02. Controlo'!$C53=0,0,CHOOSE('02. Controlo'!$C53,'04-Aux. Projectos'!AB$21,'04-Aux. Projectos'!AB$38,'04-Aux. Projectos'!AB$55,'04-Aux. Projectos'!AB$72))</f>
        <v>-3.7808069459865838</v>
      </c>
      <c r="AC229" s="28">
        <f>-IF('02. Controlo'!$C53=0,0,CHOOSE('02. Controlo'!$C53,'04-Aux. Projectos'!AC$21,'04-Aux. Projectos'!AC$38,'04-Aux. Projectos'!AC$55,'04-Aux. Projectos'!AC$72))</f>
        <v>-3.6331773363887883</v>
      </c>
      <c r="AD229" s="28">
        <f>-IF('02. Controlo'!$C53=0,0,CHOOSE('02. Controlo'!$C53,'04-Aux. Projectos'!AD$21,'04-Aux. Projectos'!AD$38,'04-Aux. Projectos'!AD$55,'04-Aux. Projectos'!AD$72))</f>
        <v>-3.106377446504601</v>
      </c>
      <c r="AE229" s="28">
        <f>-IF('02. Controlo'!$C53=0,0,CHOOSE('02. Controlo'!$C53,'04-Aux. Projectos'!AE$21,'04-Aux. Projectos'!AE$38,'04-Aux. Projectos'!AE$55,'04-Aux. Projectos'!AE$72))</f>
        <v>-2.3423283159313253</v>
      </c>
      <c r="AF229" s="28">
        <f>-IF('02. Controlo'!$C53=0,0,CHOOSE('02. Controlo'!$C53,'04-Aux. Projectos'!AF$21,'04-Aux. Projectos'!AF$38,'04-Aux. Projectos'!AF$55,'04-Aux. Projectos'!AF$72))</f>
        <v>-1.3160660506358648</v>
      </c>
      <c r="AG229" s="28">
        <f>-IF('02. Controlo'!$C53=0,0,CHOOSE('02. Controlo'!$C53,'04-Aux. Projectos'!AG$21,'04-Aux. Projectos'!AG$38,'04-Aux. Projectos'!AG$55,'04-Aux. Projectos'!AG$72))</f>
        <v>0</v>
      </c>
    </row>
    <row r="230" spans="1:33" ht="15" customHeight="1" x14ac:dyDescent="0.25">
      <c r="B230" s="36">
        <f t="shared" ref="B230:B247" si="72">+B229+1</f>
        <v>3</v>
      </c>
      <c r="D230" s="28">
        <f>-IF('02. Controlo'!$C54=0,0,CHOOSE('02. Controlo'!$C54,'04-Aux. Projectos'!D$21,'04-Aux. Projectos'!D$38,'04-Aux. Projectos'!D$55,'04-Aux. Projectos'!D$72))</f>
        <v>-0.30000000004393418</v>
      </c>
      <c r="E230" s="28">
        <f>-IF('02. Controlo'!$C54=0,0,CHOOSE('02. Controlo'!$C54,'04-Aux. Projectos'!E$21,'04-Aux. Projectos'!E$38,'04-Aux. Projectos'!E$55,'04-Aux. Projectos'!E$72))</f>
        <v>-0.74122629406627816</v>
      </c>
      <c r="F230" s="28">
        <f>-IF('02. Controlo'!$C54=0,0,CHOOSE('02. Controlo'!$C54,'04-Aux. Projectos'!F$21,'04-Aux. Projectos'!F$38,'04-Aux. Projectos'!F$55,'04-Aux. Projectos'!F$72))</f>
        <v>-1.1430863378389235</v>
      </c>
      <c r="G230" s="28">
        <f>-IF('02. Controlo'!$C54=0,0,CHOOSE('02. Controlo'!$C54,'04-Aux. Projectos'!G$21,'04-Aux. Projectos'!G$38,'04-Aux. Projectos'!G$55,'04-Aux. Projectos'!G$72))</f>
        <v>-1.3001703826714914</v>
      </c>
      <c r="H230" s="28">
        <f>-IF('02. Controlo'!$C54=0,0,CHOOSE('02. Controlo'!$C54,'04-Aux. Projectos'!H$21,'04-Aux. Projectos'!H$38,'04-Aux. Projectos'!H$55,'04-Aux. Projectos'!H$72))</f>
        <v>-1.6881562852012568</v>
      </c>
      <c r="I230" s="28">
        <f>-IF('02. Controlo'!$C54=0,0,CHOOSE('02. Controlo'!$C54,'04-Aux. Projectos'!I$21,'04-Aux. Projectos'!I$38,'04-Aux. Projectos'!I$55,'04-Aux. Projectos'!I$72))</f>
        <v>-1.9032628135465195</v>
      </c>
      <c r="J230" s="28">
        <f>-IF('02. Controlo'!$C54=0,0,CHOOSE('02. Controlo'!$C54,'04-Aux. Projectos'!J$21,'04-Aux. Projectos'!J$38,'04-Aux. Projectos'!J$55,'04-Aux. Projectos'!J$72))</f>
        <v>-2.1236783129132619</v>
      </c>
      <c r="K230" s="28">
        <f>-IF('02. Controlo'!$C54=0,0,CHOOSE('02. Controlo'!$C54,'04-Aux. Projectos'!K$21,'04-Aux. Projectos'!K$38,'04-Aux. Projectos'!K$55,'04-Aux. Projectos'!K$72))</f>
        <v>-2.3721793712284844</v>
      </c>
      <c r="L230" s="28">
        <f>-IF('02. Controlo'!$C54=0,0,CHOOSE('02. Controlo'!$C54,'04-Aux. Projectos'!L$21,'04-Aux. Projectos'!L$38,'04-Aux. Projectos'!L$55,'04-Aux. Projectos'!L$72))</f>
        <v>-2.9420778435812336</v>
      </c>
      <c r="M230" s="28">
        <f>-IF('02. Controlo'!$C54=0,0,CHOOSE('02. Controlo'!$C54,'04-Aux. Projectos'!M$21,'04-Aux. Projectos'!M$38,'04-Aux. Projectos'!M$55,'04-Aux. Projectos'!M$72))</f>
        <v>-3.1770389391889267</v>
      </c>
      <c r="N230" s="28">
        <f>-IF('02. Controlo'!$C54=0,0,CHOOSE('02. Controlo'!$C54,'04-Aux. Projectos'!N$21,'04-Aux. Projectos'!N$38,'04-Aux. Projectos'!N$55,'04-Aux. Projectos'!N$72))</f>
        <v>-3.4395893969175186</v>
      </c>
      <c r="O230" s="28">
        <f>-IF('02. Controlo'!$C54=0,0,CHOOSE('02. Controlo'!$C54,'04-Aux. Projectos'!O$21,'04-Aux. Projectos'!O$38,'04-Aux. Projectos'!O$55,'04-Aux. Projectos'!O$72))</f>
        <v>-3.7329687867063219</v>
      </c>
      <c r="P230" s="28">
        <f>-IF('02. Controlo'!$C54=0,0,CHOOSE('02. Controlo'!$C54,'04-Aux. Projectos'!P$21,'04-Aux. Projectos'!P$38,'04-Aux. Projectos'!P$55,'04-Aux. Projectos'!P$72))</f>
        <v>-4.0607970719718756</v>
      </c>
      <c r="Q230" s="28">
        <f>-IF('02. Controlo'!$C54=0,0,CHOOSE('02. Controlo'!$C54,'04-Aux. Projectos'!Q$21,'04-Aux. Projectos'!Q$38,'04-Aux. Projectos'!Q$55,'04-Aux. Projectos'!Q$72))</f>
        <v>-4.4271192757828493</v>
      </c>
      <c r="R230" s="28">
        <f>-IF('02. Controlo'!$C54=0,0,CHOOSE('02. Controlo'!$C54,'04-Aux. Projectos'!R$21,'04-Aux. Projectos'!R$38,'04-Aux. Projectos'!R$55,'04-Aux. Projectos'!R$72))</f>
        <v>-4.6154542554173421</v>
      </c>
      <c r="S230" s="28">
        <f>-IF('02. Controlo'!$C54=0,0,CHOOSE('02. Controlo'!$C54,'04-Aux. Projectos'!S$21,'04-Aux. Projectos'!S$38,'04-Aux. Projectos'!S$55,'04-Aux. Projectos'!S$72))</f>
        <v>-4.8259037129390325</v>
      </c>
      <c r="T230" s="28">
        <f>-IF('02. Controlo'!$C54=0,0,CHOOSE('02. Controlo'!$C54,'04-Aux. Projectos'!T$21,'04-Aux. Projectos'!T$38,'04-Aux. Projectos'!T$55,'04-Aux. Projectos'!T$72))</f>
        <v>-4.9505637838330099</v>
      </c>
      <c r="U230" s="28">
        <f>-IF('02. Controlo'!$C54=0,0,CHOOSE('02. Controlo'!$C54,'04-Aux. Projectos'!U$21,'04-Aux. Projectos'!U$38,'04-Aux. Projectos'!U$55,'04-Aux. Projectos'!U$72))</f>
        <v>-5.0898615624250034</v>
      </c>
      <c r="V230" s="28">
        <f>-IF('02. Controlo'!$C54=0,0,CHOOSE('02. Controlo'!$C54,'04-Aux. Projectos'!V$21,'04-Aux. Projectos'!V$38,'04-Aux. Projectos'!V$55,'04-Aux. Projectos'!V$72))</f>
        <v>-5.0245146863350287</v>
      </c>
      <c r="W230" s="28">
        <f>-IF('02. Controlo'!$C54=0,0,CHOOSE('02. Controlo'!$C54,'04-Aux. Projectos'!W$21,'04-Aux. Projectos'!W$38,'04-Aux. Projectos'!W$55,'04-Aux. Projectos'!W$72))</f>
        <v>-4.9514947160110756</v>
      </c>
      <c r="X230" s="28">
        <f>-IF('02. Controlo'!$C54=0,0,CHOOSE('02. Controlo'!$C54,'04-Aux. Projectos'!X$21,'04-Aux. Projectos'!X$38,'04-Aux. Projectos'!X$55,'04-Aux. Projectos'!X$72))</f>
        <v>-4.8699006692081461</v>
      </c>
      <c r="Y230" s="28">
        <f>-IF('02. Controlo'!$C54=0,0,CHOOSE('02. Controlo'!$C54,'04-Aux. Projectos'!Y$21,'04-Aux. Projectos'!Y$38,'04-Aux. Projectos'!Y$55,'04-Aux. Projectos'!Y$72))</f>
        <v>-4.7787257694630147</v>
      </c>
      <c r="Z230" s="28">
        <f>-IF('02. Controlo'!$C54=0,0,CHOOSE('02. Controlo'!$C54,'04-Aux. Projectos'!Z$21,'04-Aux. Projectos'!Z$38,'04-Aux. Projectos'!Z$55,'04-Aux. Projectos'!Z$72))</f>
        <v>-4.6768450236334527</v>
      </c>
      <c r="AA230" s="28">
        <f>-IF('02. Controlo'!$C54=0,0,CHOOSE('02. Controlo'!$C54,'04-Aux. Projectos'!AA$21,'04-Aux. Projectos'!AA$38,'04-Aux. Projectos'!AA$55,'04-Aux. Projectos'!AA$72))</f>
        <v>-4.5630013407799144</v>
      </c>
      <c r="AB230" s="28">
        <f>-IF('02. Controlo'!$C54=0,0,CHOOSE('02. Controlo'!$C54,'04-Aux. Projectos'!AB$21,'04-Aux. Projectos'!AB$38,'04-Aux. Projectos'!AB$55,'04-Aux. Projectos'!AB$72))</f>
        <v>-4.4357900211127168</v>
      </c>
      <c r="AC230" s="28">
        <f>-IF('02. Controlo'!$C54=0,0,CHOOSE('02. Controlo'!$C54,'04-Aux. Projectos'!AC$21,'04-Aux. Projectos'!AC$38,'04-Aux. Projectos'!AC$55,'04-Aux. Projectos'!AC$72))</f>
        <v>-4.2936414236161893</v>
      </c>
      <c r="AD230" s="28">
        <f>-IF('02. Controlo'!$C54=0,0,CHOOSE('02. Controlo'!$C54,'04-Aux. Projectos'!AD$21,'04-Aux. Projectos'!AD$38,'04-Aux. Projectos'!AD$55,'04-Aux. Projectos'!AD$72))</f>
        <v>-3.692799325760995</v>
      </c>
      <c r="AE230" s="28">
        <f>-IF('02. Controlo'!$C54=0,0,CHOOSE('02. Controlo'!$C54,'04-Aux. Projectos'!AE$21,'04-Aux. Projectos'!AE$38,'04-Aux. Projectos'!AE$55,'04-Aux. Projectos'!AE$72))</f>
        <v>-2.8004046235540923</v>
      </c>
      <c r="AF230" s="28">
        <f>-IF('02. Controlo'!$C54=0,0,CHOOSE('02. Controlo'!$C54,'04-Aux. Projectos'!AF$21,'04-Aux. Projectos'!AF$38,'04-Aux. Projectos'!AF$55,'04-Aux. Projectos'!AF$72))</f>
        <v>-1.5822229244551054</v>
      </c>
      <c r="AG230" s="28">
        <f>-IF('02. Controlo'!$C54=0,0,CHOOSE('02. Controlo'!$C54,'04-Aux. Projectos'!AG$21,'04-Aux. Projectos'!AG$38,'04-Aux. Projectos'!AG$55,'04-Aux. Projectos'!AG$72))</f>
        <v>0</v>
      </c>
    </row>
    <row r="231" spans="1:33" ht="15" customHeight="1" x14ac:dyDescent="0.25">
      <c r="B231" s="36">
        <f t="shared" si="72"/>
        <v>4</v>
      </c>
      <c r="D231" s="28">
        <f>-IF('02. Controlo'!$C55=0,0,CHOOSE('02. Controlo'!$C55,'04-Aux. Projectos'!D$21,'04-Aux. Projectos'!D$38,'04-Aux. Projectos'!D$55,'04-Aux. Projectos'!D$72))</f>
        <v>-0.30000000015658262</v>
      </c>
      <c r="E231" s="28">
        <f>-IF('02. Controlo'!$C55=0,0,CHOOSE('02. Controlo'!$C55,'04-Aux. Projectos'!E$21,'04-Aux. Projectos'!E$38,'04-Aux. Projectos'!E$55,'04-Aux. Projectos'!E$72))</f>
        <v>-0.7421159714436536</v>
      </c>
      <c r="F231" s="28">
        <f>-IF('02. Controlo'!$C55=0,0,CHOOSE('02. Controlo'!$C55,'04-Aux. Projectos'!F$21,'04-Aux. Projectos'!F$38,'04-Aux. Projectos'!F$55,'04-Aux. Projectos'!F$72))</f>
        <v>-1.1462990878726016</v>
      </c>
      <c r="G231" s="28">
        <f>-IF('02. Controlo'!$C55=0,0,CHOOSE('02. Controlo'!$C55,'04-Aux. Projectos'!G$21,'04-Aux. Projectos'!G$38,'04-Aux. Projectos'!G$55,'04-Aux. Projectos'!G$72))</f>
        <v>-1.3072240860260682</v>
      </c>
      <c r="H231" s="28">
        <f>-IF('02. Controlo'!$C55=0,0,CHOOSE('02. Controlo'!$C55,'04-Aux. Projectos'!H$21,'04-Aux. Projectos'!H$38,'04-Aux. Projectos'!H$55,'04-Aux. Projectos'!H$72))</f>
        <v>-1.699761303962092</v>
      </c>
      <c r="I231" s="28">
        <f>-IF('02. Controlo'!$C55=0,0,CHOOSE('02. Controlo'!$C55,'04-Aux. Projectos'!I$21,'04-Aux. Projectos'!I$38,'04-Aux. Projectos'!I$55,'04-Aux. Projectos'!I$72))</f>
        <v>-1.9213873517063951</v>
      </c>
      <c r="J231" s="28">
        <f>-IF('02. Controlo'!$C55=0,0,CHOOSE('02. Controlo'!$C55,'04-Aux. Projectos'!J$21,'04-Aux. Projectos'!J$38,'04-Aux. Projectos'!J$55,'04-Aux. Projectos'!J$72))</f>
        <v>-2.1487579598345707</v>
      </c>
      <c r="K231" s="28">
        <f>-IF('02. Controlo'!$C55=0,0,CHOOSE('02. Controlo'!$C55,'04-Aux. Projectos'!K$21,'04-Aux. Projectos'!K$38,'04-Aux. Projectos'!K$55,'04-Aux. Projectos'!K$72))</f>
        <v>-2.4057746418763029</v>
      </c>
      <c r="L231" s="28">
        <f>-IF('02. Controlo'!$C55=0,0,CHOOSE('02. Controlo'!$C55,'04-Aux. Projectos'!L$21,'04-Aux. Projectos'!L$38,'04-Aux. Projectos'!L$55,'04-Aux. Projectos'!L$72))</f>
        <v>-2.9877750754870922</v>
      </c>
      <c r="M231" s="28">
        <f>-IF('02. Controlo'!$C55=0,0,CHOOSE('02. Controlo'!$C55,'04-Aux. Projectos'!M$21,'04-Aux. Projectos'!M$38,'04-Aux. Projectos'!M$55,'04-Aux. Projectos'!M$72))</f>
        <v>-3.2317005713965599</v>
      </c>
      <c r="N231" s="28">
        <f>-IF('02. Controlo'!$C55=0,0,CHOOSE('02. Controlo'!$C55,'04-Aux. Projectos'!N$21,'04-Aux. Projectos'!N$38,'04-Aux. Projectos'!N$55,'04-Aux. Projectos'!N$72))</f>
        <v>-3.5049914213096578</v>
      </c>
      <c r="O231" s="28">
        <f>-IF('02. Controlo'!$C55=0,0,CHOOSE('02. Controlo'!$C55,'04-Aux. Projectos'!O$21,'04-Aux. Projectos'!O$38,'04-Aux. Projectos'!O$55,'04-Aux. Projectos'!O$72))</f>
        <v>-3.8111828194976649</v>
      </c>
      <c r="P231" s="28">
        <f>-IF('02. Controlo'!$C55=0,0,CHOOSE('02. Controlo'!$C55,'04-Aux. Projectos'!P$21,'04-Aux. Projectos'!P$38,'04-Aux. Projectos'!P$55,'04-Aux. Projectos'!P$72))</f>
        <v>-4.1542355501475914</v>
      </c>
      <c r="Q231" s="28">
        <f>-IF('02. Controlo'!$C55=0,0,CHOOSE('02. Controlo'!$C55,'04-Aux. Projectos'!Q$21,'04-Aux. Projectos'!Q$38,'04-Aux. Projectos'!Q$55,'04-Aux. Projectos'!Q$72))</f>
        <v>-4.538587222672728</v>
      </c>
      <c r="R231" s="28">
        <f>-IF('02. Controlo'!$C55=0,0,CHOOSE('02. Controlo'!$C55,'04-Aux. Projectos'!R$21,'04-Aux. Projectos'!R$38,'04-Aux. Projectos'!R$55,'04-Aux. Projectos'!R$72))</f>
        <v>-4.7376846750665518</v>
      </c>
      <c r="S231" s="28">
        <f>-IF('02. Controlo'!$C55=0,0,CHOOSE('02. Controlo'!$C55,'04-Aux. Projectos'!S$21,'04-Aux. Projectos'!S$38,'04-Aux. Projectos'!S$55,'04-Aux. Projectos'!S$72))</f>
        <v>-4.9607507870257361</v>
      </c>
      <c r="T231" s="28">
        <f>-IF('02. Controlo'!$C55=0,0,CHOOSE('02. Controlo'!$C55,'04-Aux. Projectos'!T$21,'04-Aux. Projectos'!T$38,'04-Aux. Projectos'!T$55,'04-Aux. Projectos'!T$72))</f>
        <v>-5.0949085632840312</v>
      </c>
      <c r="U231" s="28">
        <f>-IF('02. Controlo'!$C55=0,0,CHOOSE('02. Controlo'!$C55,'04-Aux. Projectos'!U$21,'04-Aux. Projectos'!U$38,'04-Aux. Projectos'!U$55,'04-Aux. Projectos'!U$72))</f>
        <v>-5.2452171341834335</v>
      </c>
      <c r="V231" s="28">
        <f>-IF('02. Controlo'!$C55=0,0,CHOOSE('02. Controlo'!$C55,'04-Aux. Projectos'!V$21,'04-Aux. Projectos'!V$38,'04-Aux. Projectos'!V$55,'04-Aux. Projectos'!V$72))</f>
        <v>-5.1820958385078351</v>
      </c>
      <c r="W231" s="28">
        <f>-IF('02. Controlo'!$C55=0,0,CHOOSE('02. Controlo'!$C55,'04-Aux. Projectos'!W$21,'04-Aux. Projectos'!W$38,'04-Aux. Projectos'!W$55,'04-Aux. Projectos'!W$72))</f>
        <v>-5.111375586496119</v>
      </c>
      <c r="X231" s="28">
        <f>-IF('02. Controlo'!$C55=0,0,CHOOSE('02. Controlo'!$C55,'04-Aux. Projectos'!X$21,'04-Aux. Projectos'!X$38,'04-Aux. Projectos'!X$55,'04-Aux. Projectos'!X$72))</f>
        <v>-5.0321415658526867</v>
      </c>
      <c r="Y231" s="28">
        <f>-IF('02. Controlo'!$C55=0,0,CHOOSE('02. Controlo'!$C55,'04-Aux. Projectos'!Y$21,'04-Aux. Projectos'!Y$38,'04-Aux. Projectos'!Y$55,'04-Aux. Projectos'!Y$72))</f>
        <v>-4.9433688331666685</v>
      </c>
      <c r="Z231" s="28">
        <f>-IF('02. Controlo'!$C55=0,0,CHOOSE('02. Controlo'!$C55,'04-Aux. Projectos'!Z$21,'04-Aux. Projectos'!Z$38,'04-Aux. Projectos'!Z$55,'04-Aux. Projectos'!Z$72))</f>
        <v>-4.8439090556046116</v>
      </c>
      <c r="AA231" s="28">
        <f>-IF('02. Controlo'!$C55=0,0,CHOOSE('02. Controlo'!$C55,'04-Aux. Projectos'!AA$21,'04-Aux. Projectos'!AA$38,'04-Aux. Projectos'!AA$55,'04-Aux. Projectos'!AA$72))</f>
        <v>-4.73247565648101</v>
      </c>
      <c r="AB231" s="28">
        <f>-IF('02. Controlo'!$C55=0,0,CHOOSE('02. Controlo'!$C55,'04-Aux. Projectos'!AB$21,'04-Aux. Projectos'!AB$38,'04-Aux. Projectos'!AB$55,'04-Aux. Projectos'!AB$72))</f>
        <v>-4.607627172555012</v>
      </c>
      <c r="AC231" s="28">
        <f>-IF('02. Controlo'!$C55=0,0,CHOOSE('02. Controlo'!$C55,'04-Aux. Projectos'!AC$21,'04-Aux. Projectos'!AC$38,'04-Aux. Projectos'!AC$55,'04-Aux. Projectos'!AC$72))</f>
        <v>-4.467748607769142</v>
      </c>
      <c r="AD231" s="28">
        <f>-IF('02. Controlo'!$C55=0,0,CHOOSE('02. Controlo'!$C55,'04-Aux. Projectos'!AD$21,'04-Aux. Projectos'!AD$38,'04-Aux. Projectos'!AD$55,'04-Aux. Projectos'!AD$72))</f>
        <v>-3.8479805422285778</v>
      </c>
      <c r="AE231" s="28">
        <f>-IF('02. Controlo'!$C55=0,0,CHOOSE('02. Controlo'!$C55,'04-Aux. Projectos'!AE$21,'04-Aux. Projectos'!AE$38,'04-Aux. Projectos'!AE$55,'04-Aux. Projectos'!AE$72))</f>
        <v>-2.9220757245344053</v>
      </c>
      <c r="AF231" s="28">
        <f>-IF('02. Controlo'!$C55=0,0,CHOOSE('02. Controlo'!$C55,'04-Aux. Projectos'!AF$21,'04-Aux. Projectos'!AF$38,'04-Aux. Projectos'!AF$55,'04-Aux. Projectos'!AF$72))</f>
        <v>-1.6531794008733989</v>
      </c>
      <c r="AG231" s="28">
        <f>-IF('02. Controlo'!$C55=0,0,CHOOSE('02. Controlo'!$C55,'04-Aux. Projectos'!AG$21,'04-Aux. Projectos'!AG$38,'04-Aux. Projectos'!AG$55,'04-Aux. Projectos'!AG$72))</f>
        <v>0</v>
      </c>
    </row>
    <row r="232" spans="1:33" ht="15" customHeight="1" x14ac:dyDescent="0.25">
      <c r="B232" s="36">
        <f t="shared" si="72"/>
        <v>5</v>
      </c>
      <c r="D232" s="28">
        <f>-IF('02. Controlo'!$C56=0,0,CHOOSE('02. Controlo'!$C56,'04-Aux. Projectos'!D$21,'04-Aux. Projectos'!D$38,'04-Aux. Projectos'!D$55,'04-Aux. Projectos'!D$72))</f>
        <v>-0.30000000000002558</v>
      </c>
      <c r="E232" s="28">
        <f>-IF('02. Controlo'!$C56=0,0,CHOOSE('02. Controlo'!$C56,'04-Aux. Projectos'!E$21,'04-Aux. Projectos'!E$38,'04-Aux. Projectos'!E$55,'04-Aux. Projectos'!E$72))</f>
        <v>-0.74492934097519836</v>
      </c>
      <c r="F232" s="28">
        <f>-IF('02. Controlo'!$C56=0,0,CHOOSE('02. Controlo'!$C56,'04-Aux. Projectos'!F$21,'04-Aux. Projectos'!F$38,'04-Aux. Projectos'!F$55,'04-Aux. Projectos'!F$72))</f>
        <v>-1.1564932888521402</v>
      </c>
      <c r="G232" s="28">
        <f>-IF('02. Controlo'!$C56=0,0,CHOOSE('02. Controlo'!$C56,'04-Aux. Projectos'!G$21,'04-Aux. Projectos'!G$38,'04-Aux. Projectos'!G$55,'04-Aux. Projectos'!G$72))</f>
        <v>-1.3296948932199144</v>
      </c>
      <c r="H232" s="28">
        <f>-IF('02. Controlo'!$C56=0,0,CHOOSE('02. Controlo'!$C56,'04-Aux. Projectos'!H$21,'04-Aux. Projectos'!H$38,'04-Aux. Projectos'!H$55,'04-Aux. Projectos'!H$72))</f>
        <v>-1.7368827369186375</v>
      </c>
      <c r="I232" s="28">
        <f>-IF('02. Controlo'!$C56=0,0,CHOOSE('02. Controlo'!$C56,'04-Aux. Projectos'!I$21,'04-Aux. Projectos'!I$38,'04-Aux. Projectos'!I$55,'04-Aux. Projectos'!I$72))</f>
        <v>-1.9796372319524578</v>
      </c>
      <c r="J232" s="28">
        <f>-IF('02. Controlo'!$C56=0,0,CHOOSE('02. Controlo'!$C56,'04-Aux. Projectos'!J$21,'04-Aux. Projectos'!J$38,'04-Aux. Projectos'!J$55,'04-Aux. Projectos'!J$72))</f>
        <v>-2.2295611389764547</v>
      </c>
      <c r="K232" s="28">
        <f>-IF('02. Controlo'!$C56=0,0,CHOOSE('02. Controlo'!$C56,'04-Aux. Projectos'!K$21,'04-Aux. Projectos'!K$38,'04-Aux. Projectos'!K$55,'04-Aux. Projectos'!K$72))</f>
        <v>-2.5144155283853031</v>
      </c>
      <c r="L232" s="28">
        <f>-IF('02. Controlo'!$C56=0,0,CHOOSE('02. Controlo'!$C56,'04-Aux. Projectos'!L$21,'04-Aux. Projectos'!L$38,'04-Aux. Projectos'!L$55,'04-Aux. Projectos'!L$72))</f>
        <v>-3.1359645607033864</v>
      </c>
      <c r="M232" s="28">
        <f>-IF('02. Controlo'!$C56=0,0,CHOOSE('02. Controlo'!$C56,'04-Aux. Projectos'!M$21,'04-Aux. Projectos'!M$38,'04-Aux. Projectos'!M$55,'04-Aux. Projectos'!M$72))</f>
        <v>-3.4091061329610284</v>
      </c>
      <c r="N232" s="28">
        <f>-IF('02. Controlo'!$C56=0,0,CHOOSE('02. Controlo'!$C56,'04-Aux. Projectos'!N$21,'04-Aux. Projectos'!N$38,'04-Aux. Projectos'!N$55,'04-Aux. Projectos'!N$72))</f>
        <v>-3.7176917765550428</v>
      </c>
      <c r="O232" s="28">
        <f>-IF('02. Controlo'!$C56=0,0,CHOOSE('02. Controlo'!$C56,'04-Aux. Projectos'!O$21,'04-Aux. Projectos'!O$38,'04-Aux. Projectos'!O$55,'04-Aux. Projectos'!O$72))</f>
        <v>-4.0663208726141011</v>
      </c>
      <c r="P232" s="28">
        <f>-IF('02. Controlo'!$C56=0,0,CHOOSE('02. Controlo'!$C56,'04-Aux. Projectos'!P$21,'04-Aux. Projectos'!P$38,'04-Aux. Projectos'!P$55,'04-Aux. Projectos'!P$72))</f>
        <v>-4.460189638520986</v>
      </c>
      <c r="Q232" s="28">
        <f>-IF('02. Controlo'!$C56=0,0,CHOOSE('02. Controlo'!$C56,'04-Aux. Projectos'!Q$21,'04-Aux. Projectos'!Q$38,'04-Aux. Projectos'!Q$55,'04-Aux. Projectos'!Q$72))</f>
        <v>-4.9051685760527315</v>
      </c>
      <c r="R232" s="28">
        <f>-IF('02. Controlo'!$C56=0,0,CHOOSE('02. Controlo'!$C56,'04-Aux. Projectos'!R$21,'04-Aux. Projectos'!R$38,'04-Aux. Projectos'!R$55,'04-Aux. Projectos'!R$72))</f>
        <v>-5.1402995562551173</v>
      </c>
      <c r="S232" s="28">
        <f>-IF('02. Controlo'!$C56=0,0,CHOOSE('02. Controlo'!$C56,'04-Aux. Projectos'!S$21,'04-Aux. Projectos'!S$38,'04-Aux. Projectos'!S$55,'04-Aux. Projectos'!S$72))</f>
        <v>-5.4059421834645818</v>
      </c>
      <c r="T232" s="28">
        <f>-IF('02. Controlo'!$C56=0,0,CHOOSE('02. Controlo'!$C56,'04-Aux. Projectos'!T$21,'04-Aux. Projectos'!T$38,'04-Aux. Projectos'!T$55,'04-Aux. Projectos'!T$72))</f>
        <v>-5.5722605787400532</v>
      </c>
      <c r="U232" s="28">
        <f>-IF('02. Controlo'!$C56=0,0,CHOOSE('02. Controlo'!$C56,'04-Aux. Projectos'!U$21,'04-Aux. Projectos'!U$38,'04-Aux. Projectos'!U$55,'04-Aux. Projectos'!U$72))</f>
        <v>-5.7601611924159304</v>
      </c>
      <c r="V232" s="28">
        <f>-IF('02. Controlo'!$C56=0,0,CHOOSE('02. Controlo'!$C56,'04-Aux. Projectos'!V$21,'04-Aux. Projectos'!V$38,'04-Aux. Projectos'!V$55,'04-Aux. Projectos'!V$72))</f>
        <v>-5.7048542163400811</v>
      </c>
      <c r="W232" s="28">
        <f>-IF('02. Controlo'!$C56=0,0,CHOOSE('02. Controlo'!$C56,'04-Aux. Projectos'!W$21,'04-Aux. Projectos'!W$38,'04-Aux. Projectos'!W$55,'04-Aux. Projectos'!W$72))</f>
        <v>-5.6423703598310233</v>
      </c>
      <c r="X232" s="28">
        <f>-IF('02. Controlo'!$C56=0,0,CHOOSE('02. Controlo'!$C56,'04-Aux. Projectos'!X$21,'04-Aux. Projectos'!X$38,'04-Aux. Projectos'!X$55,'04-Aux. Projectos'!X$72))</f>
        <v>-5.571778318803684</v>
      </c>
      <c r="Y232" s="28">
        <f>-IF('02. Controlo'!$C56=0,0,CHOOSE('02. Controlo'!$C56,'04-Aux. Projectos'!Y$21,'04-Aux. Projectos'!Y$38,'04-Aux. Projectos'!Y$55,'04-Aux. Projectos'!Y$72))</f>
        <v>-5.4920259389920556</v>
      </c>
      <c r="Z232" s="28">
        <f>-IF('02. Controlo'!$C56=0,0,CHOOSE('02. Controlo'!$C56,'04-Aux. Projectos'!Z$21,'04-Aux. Projectos'!Z$38,'04-Aux. Projectos'!Z$55,'04-Aux. Projectos'!Z$72))</f>
        <v>-5.4019245338895354</v>
      </c>
      <c r="AA232" s="28">
        <f>-IF('02. Controlo'!$C56=0,0,CHOOSE('02. Controlo'!$C56,'04-Aux. Projectos'!AA$21,'04-Aux. Projectos'!AA$38,'04-Aux. Projectos'!AA$55,'04-Aux. Projectos'!AA$72))</f>
        <v>-5.3001311677150884</v>
      </c>
      <c r="AB232" s="28">
        <f>-IF('02. Controlo'!$C56=0,0,CHOOSE('02. Controlo'!$C56,'04-Aux. Projectos'!AB$21,'04-Aux. Projectos'!AB$38,'04-Aux. Projectos'!AB$55,'04-Aux. Projectos'!AB$72))</f>
        <v>-5.1851286393379228</v>
      </c>
      <c r="AC232" s="28">
        <f>-IF('02. Controlo'!$C56=0,0,CHOOSE('02. Controlo'!$C56,'04-Aux. Projectos'!AC$21,'04-Aux. Projectos'!AC$38,'04-Aux. Projectos'!AC$55,'04-Aux. Projectos'!AC$72))</f>
        <v>-5.055202868826755</v>
      </c>
      <c r="AD232" s="28">
        <f>-IF('02. Controlo'!$C56=0,0,CHOOSE('02. Controlo'!$C56,'04-Aux. Projectos'!AD$21,'04-Aux. Projectos'!AD$38,'04-Aux. Projectos'!AD$55,'04-Aux. Projectos'!AD$72))</f>
        <v>-4.3732365230116157</v>
      </c>
      <c r="AE232" s="28">
        <f>-IF('02. Controlo'!$C56=0,0,CHOOSE('02. Controlo'!$C56,'04-Aux. Projectos'!AE$21,'04-Aux. Projectos'!AE$38,'04-Aux. Projectos'!AE$55,'04-Aux. Projectos'!AE$72))</f>
        <v>-3.3351847625478852</v>
      </c>
      <c r="AF232" s="28">
        <f>-IF('02. Controlo'!$C56=0,0,CHOOSE('02. Controlo'!$C56,'04-Aux. Projectos'!AF$21,'04-Aux. Projectos'!AF$38,'04-Aux. Projectos'!AF$55,'04-Aux. Projectos'!AF$72))</f>
        <v>-1.8948403523584323</v>
      </c>
      <c r="AG232" s="28">
        <f>-IF('02. Controlo'!$C56=0,0,CHOOSE('02. Controlo'!$C56,'04-Aux. Projectos'!AG$21,'04-Aux. Projectos'!AG$38,'04-Aux. Projectos'!AG$55,'04-Aux. Projectos'!AG$72))</f>
        <v>0</v>
      </c>
    </row>
    <row r="233" spans="1:33" ht="15" customHeight="1" x14ac:dyDescent="0.25">
      <c r="B233" s="36">
        <f t="shared" si="72"/>
        <v>6</v>
      </c>
      <c r="D233" s="28">
        <f>-IF('02. Controlo'!$C57=0,0,CHOOSE('02. Controlo'!$C57,'04-Aux. Projectos'!D$21,'04-Aux. Projectos'!D$38,'04-Aux. Projectos'!D$55,'04-Aux. Projectos'!D$72))</f>
        <v>-0.30000000004393418</v>
      </c>
      <c r="E233" s="28">
        <f>-IF('02. Controlo'!$C57=0,0,CHOOSE('02. Controlo'!$C57,'04-Aux. Projectos'!E$21,'04-Aux. Projectos'!E$38,'04-Aux. Projectos'!E$55,'04-Aux. Projectos'!E$72))</f>
        <v>-0.74122629406627816</v>
      </c>
      <c r="F233" s="28">
        <f>-IF('02. Controlo'!$C57=0,0,CHOOSE('02. Controlo'!$C57,'04-Aux. Projectos'!F$21,'04-Aux. Projectos'!F$38,'04-Aux. Projectos'!F$55,'04-Aux. Projectos'!F$72))</f>
        <v>-1.1430863378389235</v>
      </c>
      <c r="G233" s="28">
        <f>-IF('02. Controlo'!$C57=0,0,CHOOSE('02. Controlo'!$C57,'04-Aux. Projectos'!G$21,'04-Aux. Projectos'!G$38,'04-Aux. Projectos'!G$55,'04-Aux. Projectos'!G$72))</f>
        <v>-1.3001703826714914</v>
      </c>
      <c r="H233" s="28">
        <f>-IF('02. Controlo'!$C57=0,0,CHOOSE('02. Controlo'!$C57,'04-Aux. Projectos'!H$21,'04-Aux. Projectos'!H$38,'04-Aux. Projectos'!H$55,'04-Aux. Projectos'!H$72))</f>
        <v>-1.6881562852012568</v>
      </c>
      <c r="I233" s="28">
        <f>-IF('02. Controlo'!$C57=0,0,CHOOSE('02. Controlo'!$C57,'04-Aux. Projectos'!I$21,'04-Aux. Projectos'!I$38,'04-Aux. Projectos'!I$55,'04-Aux. Projectos'!I$72))</f>
        <v>-1.9032628135465195</v>
      </c>
      <c r="J233" s="28">
        <f>-IF('02. Controlo'!$C57=0,0,CHOOSE('02. Controlo'!$C57,'04-Aux. Projectos'!J$21,'04-Aux. Projectos'!J$38,'04-Aux. Projectos'!J$55,'04-Aux. Projectos'!J$72))</f>
        <v>-2.1236783129132619</v>
      </c>
      <c r="K233" s="28">
        <f>-IF('02. Controlo'!$C57=0,0,CHOOSE('02. Controlo'!$C57,'04-Aux. Projectos'!K$21,'04-Aux. Projectos'!K$38,'04-Aux. Projectos'!K$55,'04-Aux. Projectos'!K$72))</f>
        <v>-2.3721793712284844</v>
      </c>
      <c r="L233" s="28">
        <f>-IF('02. Controlo'!$C57=0,0,CHOOSE('02. Controlo'!$C57,'04-Aux. Projectos'!L$21,'04-Aux. Projectos'!L$38,'04-Aux. Projectos'!L$55,'04-Aux. Projectos'!L$72))</f>
        <v>-2.9420778435812336</v>
      </c>
      <c r="M233" s="28">
        <f>-IF('02. Controlo'!$C57=0,0,CHOOSE('02. Controlo'!$C57,'04-Aux. Projectos'!M$21,'04-Aux. Projectos'!M$38,'04-Aux. Projectos'!M$55,'04-Aux. Projectos'!M$72))</f>
        <v>-3.1770389391889267</v>
      </c>
      <c r="N233" s="28">
        <f>-IF('02. Controlo'!$C57=0,0,CHOOSE('02. Controlo'!$C57,'04-Aux. Projectos'!N$21,'04-Aux. Projectos'!N$38,'04-Aux. Projectos'!N$55,'04-Aux. Projectos'!N$72))</f>
        <v>-3.4395893969175186</v>
      </c>
      <c r="O233" s="28">
        <f>-IF('02. Controlo'!$C57=0,0,CHOOSE('02. Controlo'!$C57,'04-Aux. Projectos'!O$21,'04-Aux. Projectos'!O$38,'04-Aux. Projectos'!O$55,'04-Aux. Projectos'!O$72))</f>
        <v>-3.7329687867063219</v>
      </c>
      <c r="P233" s="28">
        <f>-IF('02. Controlo'!$C57=0,0,CHOOSE('02. Controlo'!$C57,'04-Aux. Projectos'!P$21,'04-Aux. Projectos'!P$38,'04-Aux. Projectos'!P$55,'04-Aux. Projectos'!P$72))</f>
        <v>-4.0607970719718756</v>
      </c>
      <c r="Q233" s="28">
        <f>-IF('02. Controlo'!$C57=0,0,CHOOSE('02. Controlo'!$C57,'04-Aux. Projectos'!Q$21,'04-Aux. Projectos'!Q$38,'04-Aux. Projectos'!Q$55,'04-Aux. Projectos'!Q$72))</f>
        <v>-4.4271192757828493</v>
      </c>
      <c r="R233" s="28">
        <f>-IF('02. Controlo'!$C57=0,0,CHOOSE('02. Controlo'!$C57,'04-Aux. Projectos'!R$21,'04-Aux. Projectos'!R$38,'04-Aux. Projectos'!R$55,'04-Aux. Projectos'!R$72))</f>
        <v>-4.6154542554173421</v>
      </c>
      <c r="S233" s="28">
        <f>-IF('02. Controlo'!$C57=0,0,CHOOSE('02. Controlo'!$C57,'04-Aux. Projectos'!S$21,'04-Aux. Projectos'!S$38,'04-Aux. Projectos'!S$55,'04-Aux. Projectos'!S$72))</f>
        <v>-4.8259037129390325</v>
      </c>
      <c r="T233" s="28">
        <f>-IF('02. Controlo'!$C57=0,0,CHOOSE('02. Controlo'!$C57,'04-Aux. Projectos'!T$21,'04-Aux. Projectos'!T$38,'04-Aux. Projectos'!T$55,'04-Aux. Projectos'!T$72))</f>
        <v>-4.9505637838330099</v>
      </c>
      <c r="U233" s="28">
        <f>-IF('02. Controlo'!$C57=0,0,CHOOSE('02. Controlo'!$C57,'04-Aux. Projectos'!U$21,'04-Aux. Projectos'!U$38,'04-Aux. Projectos'!U$55,'04-Aux. Projectos'!U$72))</f>
        <v>-5.0898615624250034</v>
      </c>
      <c r="V233" s="28">
        <f>-IF('02. Controlo'!$C57=0,0,CHOOSE('02. Controlo'!$C57,'04-Aux. Projectos'!V$21,'04-Aux. Projectos'!V$38,'04-Aux. Projectos'!V$55,'04-Aux. Projectos'!V$72))</f>
        <v>-5.0245146863350287</v>
      </c>
      <c r="W233" s="28">
        <f>-IF('02. Controlo'!$C57=0,0,CHOOSE('02. Controlo'!$C57,'04-Aux. Projectos'!W$21,'04-Aux. Projectos'!W$38,'04-Aux. Projectos'!W$55,'04-Aux. Projectos'!W$72))</f>
        <v>-4.9514947160110756</v>
      </c>
      <c r="X233" s="28">
        <f>-IF('02. Controlo'!$C57=0,0,CHOOSE('02. Controlo'!$C57,'04-Aux. Projectos'!X$21,'04-Aux. Projectos'!X$38,'04-Aux. Projectos'!X$55,'04-Aux. Projectos'!X$72))</f>
        <v>-4.8699006692081461</v>
      </c>
      <c r="Y233" s="28">
        <f>-IF('02. Controlo'!$C57=0,0,CHOOSE('02. Controlo'!$C57,'04-Aux. Projectos'!Y$21,'04-Aux. Projectos'!Y$38,'04-Aux. Projectos'!Y$55,'04-Aux. Projectos'!Y$72))</f>
        <v>-4.7787257694630147</v>
      </c>
      <c r="Z233" s="28">
        <f>-IF('02. Controlo'!$C57=0,0,CHOOSE('02. Controlo'!$C57,'04-Aux. Projectos'!Z$21,'04-Aux. Projectos'!Z$38,'04-Aux. Projectos'!Z$55,'04-Aux. Projectos'!Z$72))</f>
        <v>-4.6768450236334527</v>
      </c>
      <c r="AA233" s="28">
        <f>-IF('02. Controlo'!$C57=0,0,CHOOSE('02. Controlo'!$C57,'04-Aux. Projectos'!AA$21,'04-Aux. Projectos'!AA$38,'04-Aux. Projectos'!AA$55,'04-Aux. Projectos'!AA$72))</f>
        <v>-4.5630013407799144</v>
      </c>
      <c r="AB233" s="28">
        <f>-IF('02. Controlo'!$C57=0,0,CHOOSE('02. Controlo'!$C57,'04-Aux. Projectos'!AB$21,'04-Aux. Projectos'!AB$38,'04-Aux. Projectos'!AB$55,'04-Aux. Projectos'!AB$72))</f>
        <v>-4.4357900211127168</v>
      </c>
      <c r="AC233" s="28">
        <f>-IF('02. Controlo'!$C57=0,0,CHOOSE('02. Controlo'!$C57,'04-Aux. Projectos'!AC$21,'04-Aux. Projectos'!AC$38,'04-Aux. Projectos'!AC$55,'04-Aux. Projectos'!AC$72))</f>
        <v>-4.2936414236161893</v>
      </c>
      <c r="AD233" s="28">
        <f>-IF('02. Controlo'!$C57=0,0,CHOOSE('02. Controlo'!$C57,'04-Aux. Projectos'!AD$21,'04-Aux. Projectos'!AD$38,'04-Aux. Projectos'!AD$55,'04-Aux. Projectos'!AD$72))</f>
        <v>-3.692799325760995</v>
      </c>
      <c r="AE233" s="28">
        <f>-IF('02. Controlo'!$C57=0,0,CHOOSE('02. Controlo'!$C57,'04-Aux. Projectos'!AE$21,'04-Aux. Projectos'!AE$38,'04-Aux. Projectos'!AE$55,'04-Aux. Projectos'!AE$72))</f>
        <v>-2.8004046235540923</v>
      </c>
      <c r="AF233" s="28">
        <f>-IF('02. Controlo'!$C57=0,0,CHOOSE('02. Controlo'!$C57,'04-Aux. Projectos'!AF$21,'04-Aux. Projectos'!AF$38,'04-Aux. Projectos'!AF$55,'04-Aux. Projectos'!AF$72))</f>
        <v>-1.5822229244551054</v>
      </c>
      <c r="AG233" s="28">
        <f>-IF('02. Controlo'!$C57=0,0,CHOOSE('02. Controlo'!$C57,'04-Aux. Projectos'!AG$21,'04-Aux. Projectos'!AG$38,'04-Aux. Projectos'!AG$55,'04-Aux. Projectos'!AG$72))</f>
        <v>0</v>
      </c>
    </row>
    <row r="234" spans="1:33" ht="15" customHeight="1" x14ac:dyDescent="0.25">
      <c r="B234" s="36">
        <f t="shared" si="72"/>
        <v>7</v>
      </c>
      <c r="D234" s="28">
        <f>-IF('02. Controlo'!$C58=0,0,CHOOSE('02. Controlo'!$C58,'04-Aux. Projectos'!D$21,'04-Aux. Projectos'!D$38,'04-Aux. Projectos'!D$55,'04-Aux. Projectos'!D$72))</f>
        <v>-0.30000000004393418</v>
      </c>
      <c r="E234" s="28">
        <f>-IF('02. Controlo'!$C58=0,0,CHOOSE('02. Controlo'!$C58,'04-Aux. Projectos'!E$21,'04-Aux. Projectos'!E$38,'04-Aux. Projectos'!E$55,'04-Aux. Projectos'!E$72))</f>
        <v>-0.74122629406627816</v>
      </c>
      <c r="F234" s="28">
        <f>-IF('02. Controlo'!$C58=0,0,CHOOSE('02. Controlo'!$C58,'04-Aux. Projectos'!F$21,'04-Aux. Projectos'!F$38,'04-Aux. Projectos'!F$55,'04-Aux. Projectos'!F$72))</f>
        <v>-1.1430863378389235</v>
      </c>
      <c r="G234" s="28">
        <f>-IF('02. Controlo'!$C58=0,0,CHOOSE('02. Controlo'!$C58,'04-Aux. Projectos'!G$21,'04-Aux. Projectos'!G$38,'04-Aux. Projectos'!G$55,'04-Aux. Projectos'!G$72))</f>
        <v>-1.3001703826714914</v>
      </c>
      <c r="H234" s="28">
        <f>-IF('02. Controlo'!$C58=0,0,CHOOSE('02. Controlo'!$C58,'04-Aux. Projectos'!H$21,'04-Aux. Projectos'!H$38,'04-Aux. Projectos'!H$55,'04-Aux. Projectos'!H$72))</f>
        <v>-1.6881562852012568</v>
      </c>
      <c r="I234" s="28">
        <f>-IF('02. Controlo'!$C58=0,0,CHOOSE('02. Controlo'!$C58,'04-Aux. Projectos'!I$21,'04-Aux. Projectos'!I$38,'04-Aux. Projectos'!I$55,'04-Aux. Projectos'!I$72))</f>
        <v>-1.9032628135465195</v>
      </c>
      <c r="J234" s="28">
        <f>-IF('02. Controlo'!$C58=0,0,CHOOSE('02. Controlo'!$C58,'04-Aux. Projectos'!J$21,'04-Aux. Projectos'!J$38,'04-Aux. Projectos'!J$55,'04-Aux. Projectos'!J$72))</f>
        <v>-2.1236783129132619</v>
      </c>
      <c r="K234" s="28">
        <f>-IF('02. Controlo'!$C58=0,0,CHOOSE('02. Controlo'!$C58,'04-Aux. Projectos'!K$21,'04-Aux. Projectos'!K$38,'04-Aux. Projectos'!K$55,'04-Aux. Projectos'!K$72))</f>
        <v>-2.3721793712284844</v>
      </c>
      <c r="L234" s="28">
        <f>-IF('02. Controlo'!$C58=0,0,CHOOSE('02. Controlo'!$C58,'04-Aux. Projectos'!L$21,'04-Aux. Projectos'!L$38,'04-Aux. Projectos'!L$55,'04-Aux. Projectos'!L$72))</f>
        <v>-2.9420778435812336</v>
      </c>
      <c r="M234" s="28">
        <f>-IF('02. Controlo'!$C58=0,0,CHOOSE('02. Controlo'!$C58,'04-Aux. Projectos'!M$21,'04-Aux. Projectos'!M$38,'04-Aux. Projectos'!M$55,'04-Aux. Projectos'!M$72))</f>
        <v>-3.1770389391889267</v>
      </c>
      <c r="N234" s="28">
        <f>-IF('02. Controlo'!$C58=0,0,CHOOSE('02. Controlo'!$C58,'04-Aux. Projectos'!N$21,'04-Aux. Projectos'!N$38,'04-Aux. Projectos'!N$55,'04-Aux. Projectos'!N$72))</f>
        <v>-3.4395893969175186</v>
      </c>
      <c r="O234" s="28">
        <f>-IF('02. Controlo'!$C58=0,0,CHOOSE('02. Controlo'!$C58,'04-Aux. Projectos'!O$21,'04-Aux. Projectos'!O$38,'04-Aux. Projectos'!O$55,'04-Aux. Projectos'!O$72))</f>
        <v>-3.7329687867063219</v>
      </c>
      <c r="P234" s="28">
        <f>-IF('02. Controlo'!$C58=0,0,CHOOSE('02. Controlo'!$C58,'04-Aux. Projectos'!P$21,'04-Aux. Projectos'!P$38,'04-Aux. Projectos'!P$55,'04-Aux. Projectos'!P$72))</f>
        <v>-4.0607970719718756</v>
      </c>
      <c r="Q234" s="28">
        <f>-IF('02. Controlo'!$C58=0,0,CHOOSE('02. Controlo'!$C58,'04-Aux. Projectos'!Q$21,'04-Aux. Projectos'!Q$38,'04-Aux. Projectos'!Q$55,'04-Aux. Projectos'!Q$72))</f>
        <v>-4.4271192757828493</v>
      </c>
      <c r="R234" s="28">
        <f>-IF('02. Controlo'!$C58=0,0,CHOOSE('02. Controlo'!$C58,'04-Aux. Projectos'!R$21,'04-Aux. Projectos'!R$38,'04-Aux. Projectos'!R$55,'04-Aux. Projectos'!R$72))</f>
        <v>-4.6154542554173421</v>
      </c>
      <c r="S234" s="28">
        <f>-IF('02. Controlo'!$C58=0,0,CHOOSE('02. Controlo'!$C58,'04-Aux. Projectos'!S$21,'04-Aux. Projectos'!S$38,'04-Aux. Projectos'!S$55,'04-Aux. Projectos'!S$72))</f>
        <v>-4.8259037129390325</v>
      </c>
      <c r="T234" s="28">
        <f>-IF('02. Controlo'!$C58=0,0,CHOOSE('02. Controlo'!$C58,'04-Aux. Projectos'!T$21,'04-Aux. Projectos'!T$38,'04-Aux. Projectos'!T$55,'04-Aux. Projectos'!T$72))</f>
        <v>-4.9505637838330099</v>
      </c>
      <c r="U234" s="28">
        <f>-IF('02. Controlo'!$C58=0,0,CHOOSE('02. Controlo'!$C58,'04-Aux. Projectos'!U$21,'04-Aux. Projectos'!U$38,'04-Aux. Projectos'!U$55,'04-Aux. Projectos'!U$72))</f>
        <v>-5.0898615624250034</v>
      </c>
      <c r="V234" s="28">
        <f>-IF('02. Controlo'!$C58=0,0,CHOOSE('02. Controlo'!$C58,'04-Aux. Projectos'!V$21,'04-Aux. Projectos'!V$38,'04-Aux. Projectos'!V$55,'04-Aux. Projectos'!V$72))</f>
        <v>-5.0245146863350287</v>
      </c>
      <c r="W234" s="28">
        <f>-IF('02. Controlo'!$C58=0,0,CHOOSE('02. Controlo'!$C58,'04-Aux. Projectos'!W$21,'04-Aux. Projectos'!W$38,'04-Aux. Projectos'!W$55,'04-Aux. Projectos'!W$72))</f>
        <v>-4.9514947160110756</v>
      </c>
      <c r="X234" s="28">
        <f>-IF('02. Controlo'!$C58=0,0,CHOOSE('02. Controlo'!$C58,'04-Aux. Projectos'!X$21,'04-Aux. Projectos'!X$38,'04-Aux. Projectos'!X$55,'04-Aux. Projectos'!X$72))</f>
        <v>-4.8699006692081461</v>
      </c>
      <c r="Y234" s="28">
        <f>-IF('02. Controlo'!$C58=0,0,CHOOSE('02. Controlo'!$C58,'04-Aux. Projectos'!Y$21,'04-Aux. Projectos'!Y$38,'04-Aux. Projectos'!Y$55,'04-Aux. Projectos'!Y$72))</f>
        <v>-4.7787257694630147</v>
      </c>
      <c r="Z234" s="28">
        <f>-IF('02. Controlo'!$C58=0,0,CHOOSE('02. Controlo'!$C58,'04-Aux. Projectos'!Z$21,'04-Aux. Projectos'!Z$38,'04-Aux. Projectos'!Z$55,'04-Aux. Projectos'!Z$72))</f>
        <v>-4.6768450236334527</v>
      </c>
      <c r="AA234" s="28">
        <f>-IF('02. Controlo'!$C58=0,0,CHOOSE('02. Controlo'!$C58,'04-Aux. Projectos'!AA$21,'04-Aux. Projectos'!AA$38,'04-Aux. Projectos'!AA$55,'04-Aux. Projectos'!AA$72))</f>
        <v>-4.5630013407799144</v>
      </c>
      <c r="AB234" s="28">
        <f>-IF('02. Controlo'!$C58=0,0,CHOOSE('02. Controlo'!$C58,'04-Aux. Projectos'!AB$21,'04-Aux. Projectos'!AB$38,'04-Aux. Projectos'!AB$55,'04-Aux. Projectos'!AB$72))</f>
        <v>-4.4357900211127168</v>
      </c>
      <c r="AC234" s="28">
        <f>-IF('02. Controlo'!$C58=0,0,CHOOSE('02. Controlo'!$C58,'04-Aux. Projectos'!AC$21,'04-Aux. Projectos'!AC$38,'04-Aux. Projectos'!AC$55,'04-Aux. Projectos'!AC$72))</f>
        <v>-4.2936414236161893</v>
      </c>
      <c r="AD234" s="28">
        <f>-IF('02. Controlo'!$C58=0,0,CHOOSE('02. Controlo'!$C58,'04-Aux. Projectos'!AD$21,'04-Aux. Projectos'!AD$38,'04-Aux. Projectos'!AD$55,'04-Aux. Projectos'!AD$72))</f>
        <v>-3.692799325760995</v>
      </c>
      <c r="AE234" s="28">
        <f>-IF('02. Controlo'!$C58=0,0,CHOOSE('02. Controlo'!$C58,'04-Aux. Projectos'!AE$21,'04-Aux. Projectos'!AE$38,'04-Aux. Projectos'!AE$55,'04-Aux. Projectos'!AE$72))</f>
        <v>-2.8004046235540923</v>
      </c>
      <c r="AF234" s="28">
        <f>-IF('02. Controlo'!$C58=0,0,CHOOSE('02. Controlo'!$C58,'04-Aux. Projectos'!AF$21,'04-Aux. Projectos'!AF$38,'04-Aux. Projectos'!AF$55,'04-Aux. Projectos'!AF$72))</f>
        <v>-1.5822229244551054</v>
      </c>
      <c r="AG234" s="28">
        <f>-IF('02. Controlo'!$C58=0,0,CHOOSE('02. Controlo'!$C58,'04-Aux. Projectos'!AG$21,'04-Aux. Projectos'!AG$38,'04-Aux. Projectos'!AG$55,'04-Aux. Projectos'!AG$72))</f>
        <v>0</v>
      </c>
    </row>
    <row r="235" spans="1:33" ht="15" customHeight="1" x14ac:dyDescent="0.25">
      <c r="B235" s="36">
        <f t="shared" si="72"/>
        <v>8</v>
      </c>
      <c r="D235" s="28">
        <f>-IF('02. Controlo'!$C59=0,0,CHOOSE('02. Controlo'!$C59,'04-Aux. Projectos'!D$21,'04-Aux. Projectos'!D$38,'04-Aux. Projectos'!D$55,'04-Aux. Projectos'!D$72))</f>
        <v>-0.30000000000002558</v>
      </c>
      <c r="E235" s="28">
        <f>-IF('02. Controlo'!$C59=0,0,CHOOSE('02. Controlo'!$C59,'04-Aux. Projectos'!E$21,'04-Aux. Projectos'!E$38,'04-Aux. Projectos'!E$55,'04-Aux. Projectos'!E$72))</f>
        <v>-0.74492934097519836</v>
      </c>
      <c r="F235" s="28">
        <f>-IF('02. Controlo'!$C59=0,0,CHOOSE('02. Controlo'!$C59,'04-Aux. Projectos'!F$21,'04-Aux. Projectos'!F$38,'04-Aux. Projectos'!F$55,'04-Aux. Projectos'!F$72))</f>
        <v>-1.1564932888521402</v>
      </c>
      <c r="G235" s="28">
        <f>-IF('02. Controlo'!$C59=0,0,CHOOSE('02. Controlo'!$C59,'04-Aux. Projectos'!G$21,'04-Aux. Projectos'!G$38,'04-Aux. Projectos'!G$55,'04-Aux. Projectos'!G$72))</f>
        <v>-1.3296948932199144</v>
      </c>
      <c r="H235" s="28">
        <f>-IF('02. Controlo'!$C59=0,0,CHOOSE('02. Controlo'!$C59,'04-Aux. Projectos'!H$21,'04-Aux. Projectos'!H$38,'04-Aux. Projectos'!H$55,'04-Aux. Projectos'!H$72))</f>
        <v>-1.7368827369186375</v>
      </c>
      <c r="I235" s="28">
        <f>-IF('02. Controlo'!$C59=0,0,CHOOSE('02. Controlo'!$C59,'04-Aux. Projectos'!I$21,'04-Aux. Projectos'!I$38,'04-Aux. Projectos'!I$55,'04-Aux. Projectos'!I$72))</f>
        <v>-1.9796372319524578</v>
      </c>
      <c r="J235" s="28">
        <f>-IF('02. Controlo'!$C59=0,0,CHOOSE('02. Controlo'!$C59,'04-Aux. Projectos'!J$21,'04-Aux. Projectos'!J$38,'04-Aux. Projectos'!J$55,'04-Aux. Projectos'!J$72))</f>
        <v>-2.2295611389764547</v>
      </c>
      <c r="K235" s="28">
        <f>-IF('02. Controlo'!$C59=0,0,CHOOSE('02. Controlo'!$C59,'04-Aux. Projectos'!K$21,'04-Aux. Projectos'!K$38,'04-Aux. Projectos'!K$55,'04-Aux. Projectos'!K$72))</f>
        <v>-2.5144155283853031</v>
      </c>
      <c r="L235" s="28">
        <f>-IF('02. Controlo'!$C59=0,0,CHOOSE('02. Controlo'!$C59,'04-Aux. Projectos'!L$21,'04-Aux. Projectos'!L$38,'04-Aux. Projectos'!L$55,'04-Aux. Projectos'!L$72))</f>
        <v>-3.1359645607033864</v>
      </c>
      <c r="M235" s="28">
        <f>-IF('02. Controlo'!$C59=0,0,CHOOSE('02. Controlo'!$C59,'04-Aux. Projectos'!M$21,'04-Aux. Projectos'!M$38,'04-Aux. Projectos'!M$55,'04-Aux. Projectos'!M$72))</f>
        <v>-3.4091061329610284</v>
      </c>
      <c r="N235" s="28">
        <f>-IF('02. Controlo'!$C59=0,0,CHOOSE('02. Controlo'!$C59,'04-Aux. Projectos'!N$21,'04-Aux. Projectos'!N$38,'04-Aux. Projectos'!N$55,'04-Aux. Projectos'!N$72))</f>
        <v>-3.7176917765550428</v>
      </c>
      <c r="O235" s="28">
        <f>-IF('02. Controlo'!$C59=0,0,CHOOSE('02. Controlo'!$C59,'04-Aux. Projectos'!O$21,'04-Aux. Projectos'!O$38,'04-Aux. Projectos'!O$55,'04-Aux. Projectos'!O$72))</f>
        <v>-4.0663208726141011</v>
      </c>
      <c r="P235" s="28">
        <f>-IF('02. Controlo'!$C59=0,0,CHOOSE('02. Controlo'!$C59,'04-Aux. Projectos'!P$21,'04-Aux. Projectos'!P$38,'04-Aux. Projectos'!P$55,'04-Aux. Projectos'!P$72))</f>
        <v>-4.460189638520986</v>
      </c>
      <c r="Q235" s="28">
        <f>-IF('02. Controlo'!$C59=0,0,CHOOSE('02. Controlo'!$C59,'04-Aux. Projectos'!Q$21,'04-Aux. Projectos'!Q$38,'04-Aux. Projectos'!Q$55,'04-Aux. Projectos'!Q$72))</f>
        <v>-4.9051685760527315</v>
      </c>
      <c r="R235" s="28">
        <f>-IF('02. Controlo'!$C59=0,0,CHOOSE('02. Controlo'!$C59,'04-Aux. Projectos'!R$21,'04-Aux. Projectos'!R$38,'04-Aux. Projectos'!R$55,'04-Aux. Projectos'!R$72))</f>
        <v>-5.1402995562551173</v>
      </c>
      <c r="S235" s="28">
        <f>-IF('02. Controlo'!$C59=0,0,CHOOSE('02. Controlo'!$C59,'04-Aux. Projectos'!S$21,'04-Aux. Projectos'!S$38,'04-Aux. Projectos'!S$55,'04-Aux. Projectos'!S$72))</f>
        <v>-5.4059421834645818</v>
      </c>
      <c r="T235" s="28">
        <f>-IF('02. Controlo'!$C59=0,0,CHOOSE('02. Controlo'!$C59,'04-Aux. Projectos'!T$21,'04-Aux. Projectos'!T$38,'04-Aux. Projectos'!T$55,'04-Aux. Projectos'!T$72))</f>
        <v>-5.5722605787400532</v>
      </c>
      <c r="U235" s="28">
        <f>-IF('02. Controlo'!$C59=0,0,CHOOSE('02. Controlo'!$C59,'04-Aux. Projectos'!U$21,'04-Aux. Projectos'!U$38,'04-Aux. Projectos'!U$55,'04-Aux. Projectos'!U$72))</f>
        <v>-5.7601611924159304</v>
      </c>
      <c r="V235" s="28">
        <f>-IF('02. Controlo'!$C59=0,0,CHOOSE('02. Controlo'!$C59,'04-Aux. Projectos'!V$21,'04-Aux. Projectos'!V$38,'04-Aux. Projectos'!V$55,'04-Aux. Projectos'!V$72))</f>
        <v>-5.7048542163400811</v>
      </c>
      <c r="W235" s="28">
        <f>-IF('02. Controlo'!$C59=0,0,CHOOSE('02. Controlo'!$C59,'04-Aux. Projectos'!W$21,'04-Aux. Projectos'!W$38,'04-Aux. Projectos'!W$55,'04-Aux. Projectos'!W$72))</f>
        <v>-5.6423703598310233</v>
      </c>
      <c r="X235" s="28">
        <f>-IF('02. Controlo'!$C59=0,0,CHOOSE('02. Controlo'!$C59,'04-Aux. Projectos'!X$21,'04-Aux. Projectos'!X$38,'04-Aux. Projectos'!X$55,'04-Aux. Projectos'!X$72))</f>
        <v>-5.571778318803684</v>
      </c>
      <c r="Y235" s="28">
        <f>-IF('02. Controlo'!$C59=0,0,CHOOSE('02. Controlo'!$C59,'04-Aux. Projectos'!Y$21,'04-Aux. Projectos'!Y$38,'04-Aux. Projectos'!Y$55,'04-Aux. Projectos'!Y$72))</f>
        <v>-5.4920259389920556</v>
      </c>
      <c r="Z235" s="28">
        <f>-IF('02. Controlo'!$C59=0,0,CHOOSE('02. Controlo'!$C59,'04-Aux. Projectos'!Z$21,'04-Aux. Projectos'!Z$38,'04-Aux. Projectos'!Z$55,'04-Aux. Projectos'!Z$72))</f>
        <v>-5.4019245338895354</v>
      </c>
      <c r="AA235" s="28">
        <f>-IF('02. Controlo'!$C59=0,0,CHOOSE('02. Controlo'!$C59,'04-Aux. Projectos'!AA$21,'04-Aux. Projectos'!AA$38,'04-Aux. Projectos'!AA$55,'04-Aux. Projectos'!AA$72))</f>
        <v>-5.3001311677150884</v>
      </c>
      <c r="AB235" s="28">
        <f>-IF('02. Controlo'!$C59=0,0,CHOOSE('02. Controlo'!$C59,'04-Aux. Projectos'!AB$21,'04-Aux. Projectos'!AB$38,'04-Aux. Projectos'!AB$55,'04-Aux. Projectos'!AB$72))</f>
        <v>-5.1851286393379228</v>
      </c>
      <c r="AC235" s="28">
        <f>-IF('02. Controlo'!$C59=0,0,CHOOSE('02. Controlo'!$C59,'04-Aux. Projectos'!AC$21,'04-Aux. Projectos'!AC$38,'04-Aux. Projectos'!AC$55,'04-Aux. Projectos'!AC$72))</f>
        <v>-5.055202868826755</v>
      </c>
      <c r="AD235" s="28">
        <f>-IF('02. Controlo'!$C59=0,0,CHOOSE('02. Controlo'!$C59,'04-Aux. Projectos'!AD$21,'04-Aux. Projectos'!AD$38,'04-Aux. Projectos'!AD$55,'04-Aux. Projectos'!AD$72))</f>
        <v>-4.3732365230116157</v>
      </c>
      <c r="AE235" s="28">
        <f>-IF('02. Controlo'!$C59=0,0,CHOOSE('02. Controlo'!$C59,'04-Aux. Projectos'!AE$21,'04-Aux. Projectos'!AE$38,'04-Aux. Projectos'!AE$55,'04-Aux. Projectos'!AE$72))</f>
        <v>-3.3351847625478852</v>
      </c>
      <c r="AF235" s="28">
        <f>-IF('02. Controlo'!$C59=0,0,CHOOSE('02. Controlo'!$C59,'04-Aux. Projectos'!AF$21,'04-Aux. Projectos'!AF$38,'04-Aux. Projectos'!AF$55,'04-Aux. Projectos'!AF$72))</f>
        <v>-1.8948403523584323</v>
      </c>
      <c r="AG235" s="28">
        <f>-IF('02. Controlo'!$C59=0,0,CHOOSE('02. Controlo'!$C59,'04-Aux. Projectos'!AG$21,'04-Aux. Projectos'!AG$38,'04-Aux. Projectos'!AG$55,'04-Aux. Projectos'!AG$72))</f>
        <v>0</v>
      </c>
    </row>
    <row r="236" spans="1:33" ht="15" customHeight="1" x14ac:dyDescent="0.25">
      <c r="B236" s="36">
        <f t="shared" si="72"/>
        <v>9</v>
      </c>
      <c r="D236" s="28">
        <f>-IF('02. Controlo'!$C60=0,0,CHOOSE('02. Controlo'!$C60,'04-Aux. Projectos'!D$21,'04-Aux. Projectos'!D$38,'04-Aux. Projectos'!D$55,'04-Aux. Projectos'!D$72))</f>
        <v>-0.30000000000002558</v>
      </c>
      <c r="E236" s="28">
        <f>-IF('02. Controlo'!$C60=0,0,CHOOSE('02. Controlo'!$C60,'04-Aux. Projectos'!E$21,'04-Aux. Projectos'!E$38,'04-Aux. Projectos'!E$55,'04-Aux. Projectos'!E$72))</f>
        <v>-0.74492934097519836</v>
      </c>
      <c r="F236" s="28">
        <f>-IF('02. Controlo'!$C60=0,0,CHOOSE('02. Controlo'!$C60,'04-Aux. Projectos'!F$21,'04-Aux. Projectos'!F$38,'04-Aux. Projectos'!F$55,'04-Aux. Projectos'!F$72))</f>
        <v>-1.1564932888521402</v>
      </c>
      <c r="G236" s="28">
        <f>-IF('02. Controlo'!$C60=0,0,CHOOSE('02. Controlo'!$C60,'04-Aux. Projectos'!G$21,'04-Aux. Projectos'!G$38,'04-Aux. Projectos'!G$55,'04-Aux. Projectos'!G$72))</f>
        <v>-1.3296948932199144</v>
      </c>
      <c r="H236" s="28">
        <f>-IF('02. Controlo'!$C60=0,0,CHOOSE('02. Controlo'!$C60,'04-Aux. Projectos'!H$21,'04-Aux. Projectos'!H$38,'04-Aux. Projectos'!H$55,'04-Aux. Projectos'!H$72))</f>
        <v>-1.7368827369186375</v>
      </c>
      <c r="I236" s="28">
        <f>-IF('02. Controlo'!$C60=0,0,CHOOSE('02. Controlo'!$C60,'04-Aux. Projectos'!I$21,'04-Aux. Projectos'!I$38,'04-Aux. Projectos'!I$55,'04-Aux. Projectos'!I$72))</f>
        <v>-1.9796372319524578</v>
      </c>
      <c r="J236" s="28">
        <f>-IF('02. Controlo'!$C60=0,0,CHOOSE('02. Controlo'!$C60,'04-Aux. Projectos'!J$21,'04-Aux. Projectos'!J$38,'04-Aux. Projectos'!J$55,'04-Aux. Projectos'!J$72))</f>
        <v>-2.2295611389764547</v>
      </c>
      <c r="K236" s="28">
        <f>-IF('02. Controlo'!$C60=0,0,CHOOSE('02. Controlo'!$C60,'04-Aux. Projectos'!K$21,'04-Aux. Projectos'!K$38,'04-Aux. Projectos'!K$55,'04-Aux. Projectos'!K$72))</f>
        <v>-2.5144155283853031</v>
      </c>
      <c r="L236" s="28">
        <f>-IF('02. Controlo'!$C60=0,0,CHOOSE('02. Controlo'!$C60,'04-Aux. Projectos'!L$21,'04-Aux. Projectos'!L$38,'04-Aux. Projectos'!L$55,'04-Aux. Projectos'!L$72))</f>
        <v>-3.1359645607033864</v>
      </c>
      <c r="M236" s="28">
        <f>-IF('02. Controlo'!$C60=0,0,CHOOSE('02. Controlo'!$C60,'04-Aux. Projectos'!M$21,'04-Aux. Projectos'!M$38,'04-Aux. Projectos'!M$55,'04-Aux. Projectos'!M$72))</f>
        <v>-3.4091061329610284</v>
      </c>
      <c r="N236" s="28">
        <f>-IF('02. Controlo'!$C60=0,0,CHOOSE('02. Controlo'!$C60,'04-Aux. Projectos'!N$21,'04-Aux. Projectos'!N$38,'04-Aux. Projectos'!N$55,'04-Aux. Projectos'!N$72))</f>
        <v>-3.7176917765550428</v>
      </c>
      <c r="O236" s="28">
        <f>-IF('02. Controlo'!$C60=0,0,CHOOSE('02. Controlo'!$C60,'04-Aux. Projectos'!O$21,'04-Aux. Projectos'!O$38,'04-Aux. Projectos'!O$55,'04-Aux. Projectos'!O$72))</f>
        <v>-4.0663208726141011</v>
      </c>
      <c r="P236" s="28">
        <f>-IF('02. Controlo'!$C60=0,0,CHOOSE('02. Controlo'!$C60,'04-Aux. Projectos'!P$21,'04-Aux. Projectos'!P$38,'04-Aux. Projectos'!P$55,'04-Aux. Projectos'!P$72))</f>
        <v>-4.460189638520986</v>
      </c>
      <c r="Q236" s="28">
        <f>-IF('02. Controlo'!$C60=0,0,CHOOSE('02. Controlo'!$C60,'04-Aux. Projectos'!Q$21,'04-Aux. Projectos'!Q$38,'04-Aux. Projectos'!Q$55,'04-Aux. Projectos'!Q$72))</f>
        <v>-4.9051685760527315</v>
      </c>
      <c r="R236" s="28">
        <f>-IF('02. Controlo'!$C60=0,0,CHOOSE('02. Controlo'!$C60,'04-Aux. Projectos'!R$21,'04-Aux. Projectos'!R$38,'04-Aux. Projectos'!R$55,'04-Aux. Projectos'!R$72))</f>
        <v>-5.1402995562551173</v>
      </c>
      <c r="S236" s="28">
        <f>-IF('02. Controlo'!$C60=0,0,CHOOSE('02. Controlo'!$C60,'04-Aux. Projectos'!S$21,'04-Aux. Projectos'!S$38,'04-Aux. Projectos'!S$55,'04-Aux. Projectos'!S$72))</f>
        <v>-5.4059421834645818</v>
      </c>
      <c r="T236" s="28">
        <f>-IF('02. Controlo'!$C60=0,0,CHOOSE('02. Controlo'!$C60,'04-Aux. Projectos'!T$21,'04-Aux. Projectos'!T$38,'04-Aux. Projectos'!T$55,'04-Aux. Projectos'!T$72))</f>
        <v>-5.5722605787400532</v>
      </c>
      <c r="U236" s="28">
        <f>-IF('02. Controlo'!$C60=0,0,CHOOSE('02. Controlo'!$C60,'04-Aux. Projectos'!U$21,'04-Aux. Projectos'!U$38,'04-Aux. Projectos'!U$55,'04-Aux. Projectos'!U$72))</f>
        <v>-5.7601611924159304</v>
      </c>
      <c r="V236" s="28">
        <f>-IF('02. Controlo'!$C60=0,0,CHOOSE('02. Controlo'!$C60,'04-Aux. Projectos'!V$21,'04-Aux. Projectos'!V$38,'04-Aux. Projectos'!V$55,'04-Aux. Projectos'!V$72))</f>
        <v>-5.7048542163400811</v>
      </c>
      <c r="W236" s="28">
        <f>-IF('02. Controlo'!$C60=0,0,CHOOSE('02. Controlo'!$C60,'04-Aux. Projectos'!W$21,'04-Aux. Projectos'!W$38,'04-Aux. Projectos'!W$55,'04-Aux. Projectos'!W$72))</f>
        <v>-5.6423703598310233</v>
      </c>
      <c r="X236" s="28">
        <f>-IF('02. Controlo'!$C60=0,0,CHOOSE('02. Controlo'!$C60,'04-Aux. Projectos'!X$21,'04-Aux. Projectos'!X$38,'04-Aux. Projectos'!X$55,'04-Aux. Projectos'!X$72))</f>
        <v>-5.571778318803684</v>
      </c>
      <c r="Y236" s="28">
        <f>-IF('02. Controlo'!$C60=0,0,CHOOSE('02. Controlo'!$C60,'04-Aux. Projectos'!Y$21,'04-Aux. Projectos'!Y$38,'04-Aux. Projectos'!Y$55,'04-Aux. Projectos'!Y$72))</f>
        <v>-5.4920259389920556</v>
      </c>
      <c r="Z236" s="28">
        <f>-IF('02. Controlo'!$C60=0,0,CHOOSE('02. Controlo'!$C60,'04-Aux. Projectos'!Z$21,'04-Aux. Projectos'!Z$38,'04-Aux. Projectos'!Z$55,'04-Aux. Projectos'!Z$72))</f>
        <v>-5.4019245338895354</v>
      </c>
      <c r="AA236" s="28">
        <f>-IF('02. Controlo'!$C60=0,0,CHOOSE('02. Controlo'!$C60,'04-Aux. Projectos'!AA$21,'04-Aux. Projectos'!AA$38,'04-Aux. Projectos'!AA$55,'04-Aux. Projectos'!AA$72))</f>
        <v>-5.3001311677150884</v>
      </c>
      <c r="AB236" s="28">
        <f>-IF('02. Controlo'!$C60=0,0,CHOOSE('02. Controlo'!$C60,'04-Aux. Projectos'!AB$21,'04-Aux. Projectos'!AB$38,'04-Aux. Projectos'!AB$55,'04-Aux. Projectos'!AB$72))</f>
        <v>-5.1851286393379228</v>
      </c>
      <c r="AC236" s="28">
        <f>-IF('02. Controlo'!$C60=0,0,CHOOSE('02. Controlo'!$C60,'04-Aux. Projectos'!AC$21,'04-Aux. Projectos'!AC$38,'04-Aux. Projectos'!AC$55,'04-Aux. Projectos'!AC$72))</f>
        <v>-5.055202868826755</v>
      </c>
      <c r="AD236" s="28">
        <f>-IF('02. Controlo'!$C60=0,0,CHOOSE('02. Controlo'!$C60,'04-Aux. Projectos'!AD$21,'04-Aux. Projectos'!AD$38,'04-Aux. Projectos'!AD$55,'04-Aux. Projectos'!AD$72))</f>
        <v>-4.3732365230116157</v>
      </c>
      <c r="AE236" s="28">
        <f>-IF('02. Controlo'!$C60=0,0,CHOOSE('02. Controlo'!$C60,'04-Aux. Projectos'!AE$21,'04-Aux. Projectos'!AE$38,'04-Aux. Projectos'!AE$55,'04-Aux. Projectos'!AE$72))</f>
        <v>-3.3351847625478852</v>
      </c>
      <c r="AF236" s="28">
        <f>-IF('02. Controlo'!$C60=0,0,CHOOSE('02. Controlo'!$C60,'04-Aux. Projectos'!AF$21,'04-Aux. Projectos'!AF$38,'04-Aux. Projectos'!AF$55,'04-Aux. Projectos'!AF$72))</f>
        <v>-1.8948403523584323</v>
      </c>
      <c r="AG236" s="28">
        <f>-IF('02. Controlo'!$C60=0,0,CHOOSE('02. Controlo'!$C60,'04-Aux. Projectos'!AG$21,'04-Aux. Projectos'!AG$38,'04-Aux. Projectos'!AG$55,'04-Aux. Projectos'!AG$72))</f>
        <v>0</v>
      </c>
    </row>
    <row r="237" spans="1:33" ht="15" customHeight="1" x14ac:dyDescent="0.25">
      <c r="B237" s="36">
        <f t="shared" si="72"/>
        <v>10</v>
      </c>
      <c r="D237" s="28">
        <f>-IF('02. Controlo'!$C61=0,0,CHOOSE('02. Controlo'!$C61,'04-Aux. Projectos'!D$21,'04-Aux. Projectos'!D$38,'04-Aux. Projectos'!D$55,'04-Aux. Projectos'!D$72))</f>
        <v>-0.30000000000004468</v>
      </c>
      <c r="E237" s="28">
        <f>-IF('02. Controlo'!$C61=0,0,CHOOSE('02. Controlo'!$C61,'04-Aux. Projectos'!E$21,'04-Aux. Projectos'!E$38,'04-Aux. Projectos'!E$55,'04-Aux. Projectos'!E$72))</f>
        <v>-0.73756666882552813</v>
      </c>
      <c r="F237" s="28">
        <f>-IF('02. Controlo'!$C61=0,0,CHOOSE('02. Controlo'!$C61,'04-Aux. Projectos'!F$21,'04-Aux. Projectos'!F$38,'04-Aux. Projectos'!F$55,'04-Aux. Projectos'!F$72))</f>
        <v>-1.1299264114404601</v>
      </c>
      <c r="G237" s="28">
        <f>-IF('02. Controlo'!$C61=0,0,CHOOSE('02. Controlo'!$C61,'04-Aux. Projectos'!G$21,'04-Aux. Projectos'!G$38,'04-Aux. Projectos'!G$55,'04-Aux. Projectos'!G$72))</f>
        <v>-1.271418315759608</v>
      </c>
      <c r="H237" s="28">
        <f>-IF('02. Controlo'!$C61=0,0,CHOOSE('02. Controlo'!$C61,'04-Aux. Projectos'!H$21,'04-Aux. Projectos'!H$38,'04-Aux. Projectos'!H$55,'04-Aux. Projectos'!H$72))</f>
        <v>-1.641081565450546</v>
      </c>
      <c r="I237" s="28">
        <f>-IF('02. Controlo'!$C61=0,0,CHOOSE('02. Controlo'!$C61,'04-Aux. Projectos'!I$21,'04-Aux. Projectos'!I$38,'04-Aux. Projectos'!I$55,'04-Aux. Projectos'!I$72))</f>
        <v>-1.8301706420789652</v>
      </c>
      <c r="J237" s="28">
        <f>-IF('02. Controlo'!$C61=0,0,CHOOSE('02. Controlo'!$C61,'04-Aux. Projectos'!J$21,'04-Aux. Projectos'!J$38,'04-Aux. Projectos'!J$55,'04-Aux. Projectos'!J$72))</f>
        <v>-2.0228651654933332</v>
      </c>
      <c r="K237" s="28">
        <f>-IF('02. Controlo'!$C61=0,0,CHOOSE('02. Controlo'!$C61,'04-Aux. Projectos'!K$21,'04-Aux. Projectos'!K$38,'04-Aux. Projectos'!K$55,'04-Aux. Projectos'!K$72))</f>
        <v>-2.2377623814921939</v>
      </c>
      <c r="L237" s="28">
        <f>-IF('02. Controlo'!$C61=0,0,CHOOSE('02. Controlo'!$C61,'04-Aux. Projectos'!L$21,'04-Aux. Projectos'!L$38,'04-Aux. Projectos'!L$55,'04-Aux. Projectos'!L$72))</f>
        <v>-2.759857403797954</v>
      </c>
      <c r="M237" s="28">
        <f>-IF('02. Controlo'!$C61=0,0,CHOOSE('02. Controlo'!$C61,'04-Aux. Projectos'!M$21,'04-Aux. Projectos'!M$38,'04-Aux. Projectos'!M$55,'04-Aux. Projectos'!M$72))</f>
        <v>-2.9593466617929738</v>
      </c>
      <c r="N237" s="28">
        <f>-IF('02. Controlo'!$C61=0,0,CHOOSE('02. Controlo'!$C61,'04-Aux. Projectos'!N$21,'04-Aux. Projectos'!N$38,'04-Aux. Projectos'!N$55,'04-Aux. Projectos'!N$72))</f>
        <v>-3.1798266242592241</v>
      </c>
      <c r="O237" s="28">
        <f>-IF('02. Controlo'!$C61=0,0,CHOOSE('02. Controlo'!$C61,'04-Aux. Projectos'!O$21,'04-Aux. Projectos'!O$38,'04-Aux. Projectos'!O$55,'04-Aux. Projectos'!O$72))</f>
        <v>-3.423505979918227</v>
      </c>
      <c r="P237" s="28">
        <f>-IF('02. Controlo'!$C61=0,0,CHOOSE('02. Controlo'!$C61,'04-Aux. Projectos'!P$21,'04-Aux. Projectos'!P$38,'04-Aux. Projectos'!P$55,'04-Aux. Projectos'!P$72))</f>
        <v>-3.692825820642875</v>
      </c>
      <c r="Q237" s="28">
        <f>-IF('02. Controlo'!$C61=0,0,CHOOSE('02. Controlo'!$C61,'04-Aux. Projectos'!Q$21,'04-Aux. Projectos'!Q$38,'04-Aux. Projectos'!Q$55,'04-Aux. Projectos'!Q$72))</f>
        <v>-3.9904840954351424</v>
      </c>
      <c r="R237" s="28">
        <f>-IF('02. Controlo'!$C61=0,0,CHOOSE('02. Controlo'!$C61,'04-Aux. Projectos'!R$21,'04-Aux. Projectos'!R$38,'04-Aux. Projectos'!R$55,'04-Aux. Projectos'!R$72))</f>
        <v>-4.1376444556876635</v>
      </c>
      <c r="S237" s="28">
        <f>-IF('02. Controlo'!$C61=0,0,CHOOSE('02. Controlo'!$C61,'04-Aux. Projectos'!S$21,'04-Aux. Projectos'!S$38,'04-Aux. Projectos'!S$55,'04-Aux. Projectos'!S$72))</f>
        <v>-4.3002893571279479</v>
      </c>
      <c r="T237" s="28">
        <f>-IF('02. Controlo'!$C61=0,0,CHOOSE('02. Controlo'!$C61,'04-Aux. Projectos'!T$21,'04-Aux. Projectos'!T$38,'04-Aux. Projectos'!T$55,'04-Aux. Projectos'!T$72))</f>
        <v>-4.3891390267922006</v>
      </c>
      <c r="U237" s="28">
        <f>-IF('02. Controlo'!$C61=0,0,CHOOSE('02. Controlo'!$C61,'04-Aux. Projectos'!U$21,'04-Aux. Projectos'!U$38,'04-Aux. Projectos'!U$55,'04-Aux. Projectos'!U$72))</f>
        <v>-4.4873376567816035</v>
      </c>
      <c r="V237" s="28">
        <f>-IF('02. Controlo'!$C61=0,0,CHOOSE('02. Controlo'!$C61,'04-Aux. Projectos'!V$21,'04-Aux. Projectos'!V$38,'04-Aux. Projectos'!V$55,'04-Aux. Projectos'!V$72))</f>
        <v>-4.4140507837261271</v>
      </c>
      <c r="W237" s="28">
        <f>-IF('02. Controlo'!$C61=0,0,CHOOSE('02. Controlo'!$C61,'04-Aux. Projectos'!W$21,'04-Aux. Projectos'!W$38,'04-Aux. Projectos'!W$55,'04-Aux. Projectos'!W$72))</f>
        <v>-4.333052502500661</v>
      </c>
      <c r="X237" s="28">
        <f>-IF('02. Controlo'!$C61=0,0,CHOOSE('02. Controlo'!$C61,'04-Aux. Projectos'!X$21,'04-Aux. Projectos'!X$38,'04-Aux. Projectos'!X$55,'04-Aux. Projectos'!X$72))</f>
        <v>-4.2435314015456047</v>
      </c>
      <c r="Y237" s="28">
        <f>-IF('02. Controlo'!$C61=0,0,CHOOSE('02. Controlo'!$C61,'04-Aux. Projectos'!Y$21,'04-Aux. Projectos'!Y$38,'04-Aux. Projectos'!Y$55,'04-Aux. Projectos'!Y$72))</f>
        <v>-4.1445906907680801</v>
      </c>
      <c r="Z237" s="28">
        <f>-IF('02. Controlo'!$C61=0,0,CHOOSE('02. Controlo'!$C61,'04-Aux. Projectos'!Z$21,'04-Aux. Projectos'!Z$38,'04-Aux. Projectos'!Z$55,'04-Aux. Projectos'!Z$72))</f>
        <v>-4.0352392178223164</v>
      </c>
      <c r="AA237" s="28">
        <f>-IF('02. Controlo'!$C61=0,0,CHOOSE('02. Controlo'!$C61,'04-Aux. Projectos'!AA$21,'04-Aux. Projectos'!AA$38,'04-Aux. Projectos'!AA$55,'04-Aux. Projectos'!AA$72))</f>
        <v>-3.9143815391030299</v>
      </c>
      <c r="AB237" s="28">
        <f>-IF('02. Controlo'!$C61=0,0,CHOOSE('02. Controlo'!$C61,'04-Aux. Projectos'!AB$21,'04-Aux. Projectos'!AB$38,'04-Aux. Projectos'!AB$55,'04-Aux. Projectos'!AB$72))</f>
        <v>-3.7808069459865838</v>
      </c>
      <c r="AC237" s="28">
        <f>-IF('02. Controlo'!$C61=0,0,CHOOSE('02. Controlo'!$C61,'04-Aux. Projectos'!AC$21,'04-Aux. Projectos'!AC$38,'04-Aux. Projectos'!AC$55,'04-Aux. Projectos'!AC$72))</f>
        <v>-3.6331773363887883</v>
      </c>
      <c r="AD237" s="28">
        <f>-IF('02. Controlo'!$C61=0,0,CHOOSE('02. Controlo'!$C61,'04-Aux. Projectos'!AD$21,'04-Aux. Projectos'!AD$38,'04-Aux. Projectos'!AD$55,'04-Aux. Projectos'!AD$72))</f>
        <v>-3.106377446504601</v>
      </c>
      <c r="AE237" s="28">
        <f>-IF('02. Controlo'!$C61=0,0,CHOOSE('02. Controlo'!$C61,'04-Aux. Projectos'!AE$21,'04-Aux. Projectos'!AE$38,'04-Aux. Projectos'!AE$55,'04-Aux. Projectos'!AE$72))</f>
        <v>-2.3423283159313253</v>
      </c>
      <c r="AF237" s="28">
        <f>-IF('02. Controlo'!$C61=0,0,CHOOSE('02. Controlo'!$C61,'04-Aux. Projectos'!AF$21,'04-Aux. Projectos'!AF$38,'04-Aux. Projectos'!AF$55,'04-Aux. Projectos'!AF$72))</f>
        <v>-1.3160660506358648</v>
      </c>
      <c r="AG237" s="28">
        <f>-IF('02. Controlo'!$C61=0,0,CHOOSE('02. Controlo'!$C61,'04-Aux. Projectos'!AG$21,'04-Aux. Projectos'!AG$38,'04-Aux. Projectos'!AG$55,'04-Aux. Projectos'!AG$72))</f>
        <v>0</v>
      </c>
    </row>
    <row r="238" spans="1:33" ht="15" customHeight="1" x14ac:dyDescent="0.25">
      <c r="B238" s="36">
        <f t="shared" si="72"/>
        <v>11</v>
      </c>
      <c r="D238" s="28">
        <f>-IF('02. Controlo'!$C62=0,0,CHOOSE('02. Controlo'!$C62,'04-Aux. Projectos'!D$21,'04-Aux. Projectos'!D$38,'04-Aux. Projectos'!D$55,'04-Aux. Projectos'!D$72))</f>
        <v>-0.30000000004393418</v>
      </c>
      <c r="E238" s="28">
        <f>-IF('02. Controlo'!$C62=0,0,CHOOSE('02. Controlo'!$C62,'04-Aux. Projectos'!E$21,'04-Aux. Projectos'!E$38,'04-Aux. Projectos'!E$55,'04-Aux. Projectos'!E$72))</f>
        <v>-0.74122629406627816</v>
      </c>
      <c r="F238" s="28">
        <f>-IF('02. Controlo'!$C62=0,0,CHOOSE('02. Controlo'!$C62,'04-Aux. Projectos'!F$21,'04-Aux. Projectos'!F$38,'04-Aux. Projectos'!F$55,'04-Aux. Projectos'!F$72))</f>
        <v>-1.1430863378389235</v>
      </c>
      <c r="G238" s="28">
        <f>-IF('02. Controlo'!$C62=0,0,CHOOSE('02. Controlo'!$C62,'04-Aux. Projectos'!G$21,'04-Aux. Projectos'!G$38,'04-Aux. Projectos'!G$55,'04-Aux. Projectos'!G$72))</f>
        <v>-1.3001703826714914</v>
      </c>
      <c r="H238" s="28">
        <f>-IF('02. Controlo'!$C62=0,0,CHOOSE('02. Controlo'!$C62,'04-Aux. Projectos'!H$21,'04-Aux. Projectos'!H$38,'04-Aux. Projectos'!H$55,'04-Aux. Projectos'!H$72))</f>
        <v>-1.6881562852012568</v>
      </c>
      <c r="I238" s="28">
        <f>-IF('02. Controlo'!$C62=0,0,CHOOSE('02. Controlo'!$C62,'04-Aux. Projectos'!I$21,'04-Aux. Projectos'!I$38,'04-Aux. Projectos'!I$55,'04-Aux. Projectos'!I$72))</f>
        <v>-1.9032628135465195</v>
      </c>
      <c r="J238" s="28">
        <f>-IF('02. Controlo'!$C62=0,0,CHOOSE('02. Controlo'!$C62,'04-Aux. Projectos'!J$21,'04-Aux. Projectos'!J$38,'04-Aux. Projectos'!J$55,'04-Aux. Projectos'!J$72))</f>
        <v>-2.1236783129132619</v>
      </c>
      <c r="K238" s="28">
        <f>-IF('02. Controlo'!$C62=0,0,CHOOSE('02. Controlo'!$C62,'04-Aux. Projectos'!K$21,'04-Aux. Projectos'!K$38,'04-Aux. Projectos'!K$55,'04-Aux. Projectos'!K$72))</f>
        <v>-2.3721793712284844</v>
      </c>
      <c r="L238" s="28">
        <f>-IF('02. Controlo'!$C62=0,0,CHOOSE('02. Controlo'!$C62,'04-Aux. Projectos'!L$21,'04-Aux. Projectos'!L$38,'04-Aux. Projectos'!L$55,'04-Aux. Projectos'!L$72))</f>
        <v>-2.9420778435812336</v>
      </c>
      <c r="M238" s="28">
        <f>-IF('02. Controlo'!$C62=0,0,CHOOSE('02. Controlo'!$C62,'04-Aux. Projectos'!M$21,'04-Aux. Projectos'!M$38,'04-Aux. Projectos'!M$55,'04-Aux. Projectos'!M$72))</f>
        <v>-3.1770389391889267</v>
      </c>
      <c r="N238" s="28">
        <f>-IF('02. Controlo'!$C62=0,0,CHOOSE('02. Controlo'!$C62,'04-Aux. Projectos'!N$21,'04-Aux. Projectos'!N$38,'04-Aux. Projectos'!N$55,'04-Aux. Projectos'!N$72))</f>
        <v>-3.4395893969175186</v>
      </c>
      <c r="O238" s="28">
        <f>-IF('02. Controlo'!$C62=0,0,CHOOSE('02. Controlo'!$C62,'04-Aux. Projectos'!O$21,'04-Aux. Projectos'!O$38,'04-Aux. Projectos'!O$55,'04-Aux. Projectos'!O$72))</f>
        <v>-3.7329687867063219</v>
      </c>
      <c r="P238" s="28">
        <f>-IF('02. Controlo'!$C62=0,0,CHOOSE('02. Controlo'!$C62,'04-Aux. Projectos'!P$21,'04-Aux. Projectos'!P$38,'04-Aux. Projectos'!P$55,'04-Aux. Projectos'!P$72))</f>
        <v>-4.0607970719718756</v>
      </c>
      <c r="Q238" s="28">
        <f>-IF('02. Controlo'!$C62=0,0,CHOOSE('02. Controlo'!$C62,'04-Aux. Projectos'!Q$21,'04-Aux. Projectos'!Q$38,'04-Aux. Projectos'!Q$55,'04-Aux. Projectos'!Q$72))</f>
        <v>-4.4271192757828493</v>
      </c>
      <c r="R238" s="28">
        <f>-IF('02. Controlo'!$C62=0,0,CHOOSE('02. Controlo'!$C62,'04-Aux. Projectos'!R$21,'04-Aux. Projectos'!R$38,'04-Aux. Projectos'!R$55,'04-Aux. Projectos'!R$72))</f>
        <v>-4.6154542554173421</v>
      </c>
      <c r="S238" s="28">
        <f>-IF('02. Controlo'!$C62=0,0,CHOOSE('02. Controlo'!$C62,'04-Aux. Projectos'!S$21,'04-Aux. Projectos'!S$38,'04-Aux. Projectos'!S$55,'04-Aux. Projectos'!S$72))</f>
        <v>-4.8259037129390325</v>
      </c>
      <c r="T238" s="28">
        <f>-IF('02. Controlo'!$C62=0,0,CHOOSE('02. Controlo'!$C62,'04-Aux. Projectos'!T$21,'04-Aux. Projectos'!T$38,'04-Aux. Projectos'!T$55,'04-Aux. Projectos'!T$72))</f>
        <v>-4.9505637838330099</v>
      </c>
      <c r="U238" s="28">
        <f>-IF('02. Controlo'!$C62=0,0,CHOOSE('02. Controlo'!$C62,'04-Aux. Projectos'!U$21,'04-Aux. Projectos'!U$38,'04-Aux. Projectos'!U$55,'04-Aux. Projectos'!U$72))</f>
        <v>-5.0898615624250034</v>
      </c>
      <c r="V238" s="28">
        <f>-IF('02. Controlo'!$C62=0,0,CHOOSE('02. Controlo'!$C62,'04-Aux. Projectos'!V$21,'04-Aux. Projectos'!V$38,'04-Aux. Projectos'!V$55,'04-Aux. Projectos'!V$72))</f>
        <v>-5.0245146863350287</v>
      </c>
      <c r="W238" s="28">
        <f>-IF('02. Controlo'!$C62=0,0,CHOOSE('02. Controlo'!$C62,'04-Aux. Projectos'!W$21,'04-Aux. Projectos'!W$38,'04-Aux. Projectos'!W$55,'04-Aux. Projectos'!W$72))</f>
        <v>-4.9514947160110756</v>
      </c>
      <c r="X238" s="28">
        <f>-IF('02. Controlo'!$C62=0,0,CHOOSE('02. Controlo'!$C62,'04-Aux. Projectos'!X$21,'04-Aux. Projectos'!X$38,'04-Aux. Projectos'!X$55,'04-Aux. Projectos'!X$72))</f>
        <v>-4.8699006692081461</v>
      </c>
      <c r="Y238" s="28">
        <f>-IF('02. Controlo'!$C62=0,0,CHOOSE('02. Controlo'!$C62,'04-Aux. Projectos'!Y$21,'04-Aux. Projectos'!Y$38,'04-Aux. Projectos'!Y$55,'04-Aux. Projectos'!Y$72))</f>
        <v>-4.7787257694630147</v>
      </c>
      <c r="Z238" s="28">
        <f>-IF('02. Controlo'!$C62=0,0,CHOOSE('02. Controlo'!$C62,'04-Aux. Projectos'!Z$21,'04-Aux. Projectos'!Z$38,'04-Aux. Projectos'!Z$55,'04-Aux. Projectos'!Z$72))</f>
        <v>-4.6768450236334527</v>
      </c>
      <c r="AA238" s="28">
        <f>-IF('02. Controlo'!$C62=0,0,CHOOSE('02. Controlo'!$C62,'04-Aux. Projectos'!AA$21,'04-Aux. Projectos'!AA$38,'04-Aux. Projectos'!AA$55,'04-Aux. Projectos'!AA$72))</f>
        <v>-4.5630013407799144</v>
      </c>
      <c r="AB238" s="28">
        <f>-IF('02. Controlo'!$C62=0,0,CHOOSE('02. Controlo'!$C62,'04-Aux. Projectos'!AB$21,'04-Aux. Projectos'!AB$38,'04-Aux. Projectos'!AB$55,'04-Aux. Projectos'!AB$72))</f>
        <v>-4.4357900211127168</v>
      </c>
      <c r="AC238" s="28">
        <f>-IF('02. Controlo'!$C62=0,0,CHOOSE('02. Controlo'!$C62,'04-Aux. Projectos'!AC$21,'04-Aux. Projectos'!AC$38,'04-Aux. Projectos'!AC$55,'04-Aux. Projectos'!AC$72))</f>
        <v>-4.2936414236161893</v>
      </c>
      <c r="AD238" s="28">
        <f>-IF('02. Controlo'!$C62=0,0,CHOOSE('02. Controlo'!$C62,'04-Aux. Projectos'!AD$21,'04-Aux. Projectos'!AD$38,'04-Aux. Projectos'!AD$55,'04-Aux. Projectos'!AD$72))</f>
        <v>-3.692799325760995</v>
      </c>
      <c r="AE238" s="28">
        <f>-IF('02. Controlo'!$C62=0,0,CHOOSE('02. Controlo'!$C62,'04-Aux. Projectos'!AE$21,'04-Aux. Projectos'!AE$38,'04-Aux. Projectos'!AE$55,'04-Aux. Projectos'!AE$72))</f>
        <v>-2.8004046235540923</v>
      </c>
      <c r="AF238" s="28">
        <f>-IF('02. Controlo'!$C62=0,0,CHOOSE('02. Controlo'!$C62,'04-Aux. Projectos'!AF$21,'04-Aux. Projectos'!AF$38,'04-Aux. Projectos'!AF$55,'04-Aux. Projectos'!AF$72))</f>
        <v>-1.5822229244551054</v>
      </c>
      <c r="AG238" s="28">
        <f>-IF('02. Controlo'!$C62=0,0,CHOOSE('02. Controlo'!$C62,'04-Aux. Projectos'!AG$21,'04-Aux. Projectos'!AG$38,'04-Aux. Projectos'!AG$55,'04-Aux. Projectos'!AG$72))</f>
        <v>0</v>
      </c>
    </row>
    <row r="239" spans="1:33" ht="15" customHeight="1" x14ac:dyDescent="0.25">
      <c r="B239" s="36">
        <f t="shared" si="72"/>
        <v>12</v>
      </c>
      <c r="D239" s="28">
        <f>-IF('02. Controlo'!$C63=0,0,CHOOSE('02. Controlo'!$C63,'04-Aux. Projectos'!D$21,'04-Aux. Projectos'!D$38,'04-Aux. Projectos'!D$55,'04-Aux. Projectos'!D$72))</f>
        <v>-0.30000000000004468</v>
      </c>
      <c r="E239" s="28">
        <f>-IF('02. Controlo'!$C63=0,0,CHOOSE('02. Controlo'!$C63,'04-Aux. Projectos'!E$21,'04-Aux. Projectos'!E$38,'04-Aux. Projectos'!E$55,'04-Aux. Projectos'!E$72))</f>
        <v>-0.73756666882552813</v>
      </c>
      <c r="F239" s="28">
        <f>-IF('02. Controlo'!$C63=0,0,CHOOSE('02. Controlo'!$C63,'04-Aux. Projectos'!F$21,'04-Aux. Projectos'!F$38,'04-Aux. Projectos'!F$55,'04-Aux. Projectos'!F$72))</f>
        <v>-1.1299264114404601</v>
      </c>
      <c r="G239" s="28">
        <f>-IF('02. Controlo'!$C63=0,0,CHOOSE('02. Controlo'!$C63,'04-Aux. Projectos'!G$21,'04-Aux. Projectos'!G$38,'04-Aux. Projectos'!G$55,'04-Aux. Projectos'!G$72))</f>
        <v>-1.271418315759608</v>
      </c>
      <c r="H239" s="28">
        <f>-IF('02. Controlo'!$C63=0,0,CHOOSE('02. Controlo'!$C63,'04-Aux. Projectos'!H$21,'04-Aux. Projectos'!H$38,'04-Aux. Projectos'!H$55,'04-Aux. Projectos'!H$72))</f>
        <v>-1.641081565450546</v>
      </c>
      <c r="I239" s="28">
        <f>-IF('02. Controlo'!$C63=0,0,CHOOSE('02. Controlo'!$C63,'04-Aux. Projectos'!I$21,'04-Aux. Projectos'!I$38,'04-Aux. Projectos'!I$55,'04-Aux. Projectos'!I$72))</f>
        <v>-1.8301706420789652</v>
      </c>
      <c r="J239" s="28">
        <f>-IF('02. Controlo'!$C63=0,0,CHOOSE('02. Controlo'!$C63,'04-Aux. Projectos'!J$21,'04-Aux. Projectos'!J$38,'04-Aux. Projectos'!J$55,'04-Aux. Projectos'!J$72))</f>
        <v>-2.0228651654933332</v>
      </c>
      <c r="K239" s="28">
        <f>-IF('02. Controlo'!$C63=0,0,CHOOSE('02. Controlo'!$C63,'04-Aux. Projectos'!K$21,'04-Aux. Projectos'!K$38,'04-Aux. Projectos'!K$55,'04-Aux. Projectos'!K$72))</f>
        <v>-2.2377623814921939</v>
      </c>
      <c r="L239" s="28">
        <f>-IF('02. Controlo'!$C63=0,0,CHOOSE('02. Controlo'!$C63,'04-Aux. Projectos'!L$21,'04-Aux. Projectos'!L$38,'04-Aux. Projectos'!L$55,'04-Aux. Projectos'!L$72))</f>
        <v>-2.759857403797954</v>
      </c>
      <c r="M239" s="28">
        <f>-IF('02. Controlo'!$C63=0,0,CHOOSE('02. Controlo'!$C63,'04-Aux. Projectos'!M$21,'04-Aux. Projectos'!M$38,'04-Aux. Projectos'!M$55,'04-Aux. Projectos'!M$72))</f>
        <v>-2.9593466617929738</v>
      </c>
      <c r="N239" s="28">
        <f>-IF('02. Controlo'!$C63=0,0,CHOOSE('02. Controlo'!$C63,'04-Aux. Projectos'!N$21,'04-Aux. Projectos'!N$38,'04-Aux. Projectos'!N$55,'04-Aux. Projectos'!N$72))</f>
        <v>-3.1798266242592241</v>
      </c>
      <c r="O239" s="28">
        <f>-IF('02. Controlo'!$C63=0,0,CHOOSE('02. Controlo'!$C63,'04-Aux. Projectos'!O$21,'04-Aux. Projectos'!O$38,'04-Aux. Projectos'!O$55,'04-Aux. Projectos'!O$72))</f>
        <v>-3.423505979918227</v>
      </c>
      <c r="P239" s="28">
        <f>-IF('02. Controlo'!$C63=0,0,CHOOSE('02. Controlo'!$C63,'04-Aux. Projectos'!P$21,'04-Aux. Projectos'!P$38,'04-Aux. Projectos'!P$55,'04-Aux. Projectos'!P$72))</f>
        <v>-3.692825820642875</v>
      </c>
      <c r="Q239" s="28">
        <f>-IF('02. Controlo'!$C63=0,0,CHOOSE('02. Controlo'!$C63,'04-Aux. Projectos'!Q$21,'04-Aux. Projectos'!Q$38,'04-Aux. Projectos'!Q$55,'04-Aux. Projectos'!Q$72))</f>
        <v>-3.9904840954351424</v>
      </c>
      <c r="R239" s="28">
        <f>-IF('02. Controlo'!$C63=0,0,CHOOSE('02. Controlo'!$C63,'04-Aux. Projectos'!R$21,'04-Aux. Projectos'!R$38,'04-Aux. Projectos'!R$55,'04-Aux. Projectos'!R$72))</f>
        <v>-4.1376444556876635</v>
      </c>
      <c r="S239" s="28">
        <f>-IF('02. Controlo'!$C63=0,0,CHOOSE('02. Controlo'!$C63,'04-Aux. Projectos'!S$21,'04-Aux. Projectos'!S$38,'04-Aux. Projectos'!S$55,'04-Aux. Projectos'!S$72))</f>
        <v>-4.3002893571279479</v>
      </c>
      <c r="T239" s="28">
        <f>-IF('02. Controlo'!$C63=0,0,CHOOSE('02. Controlo'!$C63,'04-Aux. Projectos'!T$21,'04-Aux. Projectos'!T$38,'04-Aux. Projectos'!T$55,'04-Aux. Projectos'!T$72))</f>
        <v>-4.3891390267922006</v>
      </c>
      <c r="U239" s="28">
        <f>-IF('02. Controlo'!$C63=0,0,CHOOSE('02. Controlo'!$C63,'04-Aux. Projectos'!U$21,'04-Aux. Projectos'!U$38,'04-Aux. Projectos'!U$55,'04-Aux. Projectos'!U$72))</f>
        <v>-4.4873376567816035</v>
      </c>
      <c r="V239" s="28">
        <f>-IF('02. Controlo'!$C63=0,0,CHOOSE('02. Controlo'!$C63,'04-Aux. Projectos'!V$21,'04-Aux. Projectos'!V$38,'04-Aux. Projectos'!V$55,'04-Aux. Projectos'!V$72))</f>
        <v>-4.4140507837261271</v>
      </c>
      <c r="W239" s="28">
        <f>-IF('02. Controlo'!$C63=0,0,CHOOSE('02. Controlo'!$C63,'04-Aux. Projectos'!W$21,'04-Aux. Projectos'!W$38,'04-Aux. Projectos'!W$55,'04-Aux. Projectos'!W$72))</f>
        <v>-4.333052502500661</v>
      </c>
      <c r="X239" s="28">
        <f>-IF('02. Controlo'!$C63=0,0,CHOOSE('02. Controlo'!$C63,'04-Aux. Projectos'!X$21,'04-Aux. Projectos'!X$38,'04-Aux. Projectos'!X$55,'04-Aux. Projectos'!X$72))</f>
        <v>-4.2435314015456047</v>
      </c>
      <c r="Y239" s="28">
        <f>-IF('02. Controlo'!$C63=0,0,CHOOSE('02. Controlo'!$C63,'04-Aux. Projectos'!Y$21,'04-Aux. Projectos'!Y$38,'04-Aux. Projectos'!Y$55,'04-Aux. Projectos'!Y$72))</f>
        <v>-4.1445906907680801</v>
      </c>
      <c r="Z239" s="28">
        <f>-IF('02. Controlo'!$C63=0,0,CHOOSE('02. Controlo'!$C63,'04-Aux. Projectos'!Z$21,'04-Aux. Projectos'!Z$38,'04-Aux. Projectos'!Z$55,'04-Aux. Projectos'!Z$72))</f>
        <v>-4.0352392178223164</v>
      </c>
      <c r="AA239" s="28">
        <f>-IF('02. Controlo'!$C63=0,0,CHOOSE('02. Controlo'!$C63,'04-Aux. Projectos'!AA$21,'04-Aux. Projectos'!AA$38,'04-Aux. Projectos'!AA$55,'04-Aux. Projectos'!AA$72))</f>
        <v>-3.9143815391030299</v>
      </c>
      <c r="AB239" s="28">
        <f>-IF('02. Controlo'!$C63=0,0,CHOOSE('02. Controlo'!$C63,'04-Aux. Projectos'!AB$21,'04-Aux. Projectos'!AB$38,'04-Aux. Projectos'!AB$55,'04-Aux. Projectos'!AB$72))</f>
        <v>-3.7808069459865838</v>
      </c>
      <c r="AC239" s="28">
        <f>-IF('02. Controlo'!$C63=0,0,CHOOSE('02. Controlo'!$C63,'04-Aux. Projectos'!AC$21,'04-Aux. Projectos'!AC$38,'04-Aux. Projectos'!AC$55,'04-Aux. Projectos'!AC$72))</f>
        <v>-3.6331773363887883</v>
      </c>
      <c r="AD239" s="28">
        <f>-IF('02. Controlo'!$C63=0,0,CHOOSE('02. Controlo'!$C63,'04-Aux. Projectos'!AD$21,'04-Aux. Projectos'!AD$38,'04-Aux. Projectos'!AD$55,'04-Aux. Projectos'!AD$72))</f>
        <v>-3.106377446504601</v>
      </c>
      <c r="AE239" s="28">
        <f>-IF('02. Controlo'!$C63=0,0,CHOOSE('02. Controlo'!$C63,'04-Aux. Projectos'!AE$21,'04-Aux. Projectos'!AE$38,'04-Aux. Projectos'!AE$55,'04-Aux. Projectos'!AE$72))</f>
        <v>-2.3423283159313253</v>
      </c>
      <c r="AF239" s="28">
        <f>-IF('02. Controlo'!$C63=0,0,CHOOSE('02. Controlo'!$C63,'04-Aux. Projectos'!AF$21,'04-Aux. Projectos'!AF$38,'04-Aux. Projectos'!AF$55,'04-Aux. Projectos'!AF$72))</f>
        <v>-1.3160660506358648</v>
      </c>
      <c r="AG239" s="28">
        <f>-IF('02. Controlo'!$C63=0,0,CHOOSE('02. Controlo'!$C63,'04-Aux. Projectos'!AG$21,'04-Aux. Projectos'!AG$38,'04-Aux. Projectos'!AG$55,'04-Aux. Projectos'!AG$72))</f>
        <v>0</v>
      </c>
    </row>
    <row r="240" spans="1:33" ht="15" customHeight="1" x14ac:dyDescent="0.25">
      <c r="B240" s="36">
        <f t="shared" si="72"/>
        <v>13</v>
      </c>
      <c r="D240" s="28">
        <f>-IF('02. Controlo'!$C64=0,0,CHOOSE('02. Controlo'!$C64,'04-Aux. Projectos'!D$21,'04-Aux. Projectos'!D$38,'04-Aux. Projectos'!D$55,'04-Aux. Projectos'!D$72))</f>
        <v>-0.30000000000004468</v>
      </c>
      <c r="E240" s="28">
        <f>-IF('02. Controlo'!$C64=0,0,CHOOSE('02. Controlo'!$C64,'04-Aux. Projectos'!E$21,'04-Aux. Projectos'!E$38,'04-Aux. Projectos'!E$55,'04-Aux. Projectos'!E$72))</f>
        <v>-0.73756666882552813</v>
      </c>
      <c r="F240" s="28">
        <f>-IF('02. Controlo'!$C64=0,0,CHOOSE('02. Controlo'!$C64,'04-Aux. Projectos'!F$21,'04-Aux. Projectos'!F$38,'04-Aux. Projectos'!F$55,'04-Aux. Projectos'!F$72))</f>
        <v>-1.1299264114404601</v>
      </c>
      <c r="G240" s="28">
        <f>-IF('02. Controlo'!$C64=0,0,CHOOSE('02. Controlo'!$C64,'04-Aux. Projectos'!G$21,'04-Aux. Projectos'!G$38,'04-Aux. Projectos'!G$55,'04-Aux. Projectos'!G$72))</f>
        <v>-1.271418315759608</v>
      </c>
      <c r="H240" s="28">
        <f>-IF('02. Controlo'!$C64=0,0,CHOOSE('02. Controlo'!$C64,'04-Aux. Projectos'!H$21,'04-Aux. Projectos'!H$38,'04-Aux. Projectos'!H$55,'04-Aux. Projectos'!H$72))</f>
        <v>-1.641081565450546</v>
      </c>
      <c r="I240" s="28">
        <f>-IF('02. Controlo'!$C64=0,0,CHOOSE('02. Controlo'!$C64,'04-Aux. Projectos'!I$21,'04-Aux. Projectos'!I$38,'04-Aux. Projectos'!I$55,'04-Aux. Projectos'!I$72))</f>
        <v>-1.8301706420789652</v>
      </c>
      <c r="J240" s="28">
        <f>-IF('02. Controlo'!$C64=0,0,CHOOSE('02. Controlo'!$C64,'04-Aux. Projectos'!J$21,'04-Aux. Projectos'!J$38,'04-Aux. Projectos'!J$55,'04-Aux. Projectos'!J$72))</f>
        <v>-2.0228651654933332</v>
      </c>
      <c r="K240" s="28">
        <f>-IF('02. Controlo'!$C64=0,0,CHOOSE('02. Controlo'!$C64,'04-Aux. Projectos'!K$21,'04-Aux. Projectos'!K$38,'04-Aux. Projectos'!K$55,'04-Aux. Projectos'!K$72))</f>
        <v>-2.2377623814921939</v>
      </c>
      <c r="L240" s="28">
        <f>-IF('02. Controlo'!$C64=0,0,CHOOSE('02. Controlo'!$C64,'04-Aux. Projectos'!L$21,'04-Aux. Projectos'!L$38,'04-Aux. Projectos'!L$55,'04-Aux. Projectos'!L$72))</f>
        <v>-2.759857403797954</v>
      </c>
      <c r="M240" s="28">
        <f>-IF('02. Controlo'!$C64=0,0,CHOOSE('02. Controlo'!$C64,'04-Aux. Projectos'!M$21,'04-Aux. Projectos'!M$38,'04-Aux. Projectos'!M$55,'04-Aux. Projectos'!M$72))</f>
        <v>-2.9593466617929738</v>
      </c>
      <c r="N240" s="28">
        <f>-IF('02. Controlo'!$C64=0,0,CHOOSE('02. Controlo'!$C64,'04-Aux. Projectos'!N$21,'04-Aux. Projectos'!N$38,'04-Aux. Projectos'!N$55,'04-Aux. Projectos'!N$72))</f>
        <v>-3.1798266242592241</v>
      </c>
      <c r="O240" s="28">
        <f>-IF('02. Controlo'!$C64=0,0,CHOOSE('02. Controlo'!$C64,'04-Aux. Projectos'!O$21,'04-Aux. Projectos'!O$38,'04-Aux. Projectos'!O$55,'04-Aux. Projectos'!O$72))</f>
        <v>-3.423505979918227</v>
      </c>
      <c r="P240" s="28">
        <f>-IF('02. Controlo'!$C64=0,0,CHOOSE('02. Controlo'!$C64,'04-Aux. Projectos'!P$21,'04-Aux. Projectos'!P$38,'04-Aux. Projectos'!P$55,'04-Aux. Projectos'!P$72))</f>
        <v>-3.692825820642875</v>
      </c>
      <c r="Q240" s="28">
        <f>-IF('02. Controlo'!$C64=0,0,CHOOSE('02. Controlo'!$C64,'04-Aux. Projectos'!Q$21,'04-Aux. Projectos'!Q$38,'04-Aux. Projectos'!Q$55,'04-Aux. Projectos'!Q$72))</f>
        <v>-3.9904840954351424</v>
      </c>
      <c r="R240" s="28">
        <f>-IF('02. Controlo'!$C64=0,0,CHOOSE('02. Controlo'!$C64,'04-Aux. Projectos'!R$21,'04-Aux. Projectos'!R$38,'04-Aux. Projectos'!R$55,'04-Aux. Projectos'!R$72))</f>
        <v>-4.1376444556876635</v>
      </c>
      <c r="S240" s="28">
        <f>-IF('02. Controlo'!$C64=0,0,CHOOSE('02. Controlo'!$C64,'04-Aux. Projectos'!S$21,'04-Aux. Projectos'!S$38,'04-Aux. Projectos'!S$55,'04-Aux. Projectos'!S$72))</f>
        <v>-4.3002893571279479</v>
      </c>
      <c r="T240" s="28">
        <f>-IF('02. Controlo'!$C64=0,0,CHOOSE('02. Controlo'!$C64,'04-Aux. Projectos'!T$21,'04-Aux. Projectos'!T$38,'04-Aux. Projectos'!T$55,'04-Aux. Projectos'!T$72))</f>
        <v>-4.3891390267922006</v>
      </c>
      <c r="U240" s="28">
        <f>-IF('02. Controlo'!$C64=0,0,CHOOSE('02. Controlo'!$C64,'04-Aux. Projectos'!U$21,'04-Aux. Projectos'!U$38,'04-Aux. Projectos'!U$55,'04-Aux. Projectos'!U$72))</f>
        <v>-4.4873376567816035</v>
      </c>
      <c r="V240" s="28">
        <f>-IF('02. Controlo'!$C64=0,0,CHOOSE('02. Controlo'!$C64,'04-Aux. Projectos'!V$21,'04-Aux. Projectos'!V$38,'04-Aux. Projectos'!V$55,'04-Aux. Projectos'!V$72))</f>
        <v>-4.4140507837261271</v>
      </c>
      <c r="W240" s="28">
        <f>-IF('02. Controlo'!$C64=0,0,CHOOSE('02. Controlo'!$C64,'04-Aux. Projectos'!W$21,'04-Aux. Projectos'!W$38,'04-Aux. Projectos'!W$55,'04-Aux. Projectos'!W$72))</f>
        <v>-4.333052502500661</v>
      </c>
      <c r="X240" s="28">
        <f>-IF('02. Controlo'!$C64=0,0,CHOOSE('02. Controlo'!$C64,'04-Aux. Projectos'!X$21,'04-Aux. Projectos'!X$38,'04-Aux. Projectos'!X$55,'04-Aux. Projectos'!X$72))</f>
        <v>-4.2435314015456047</v>
      </c>
      <c r="Y240" s="28">
        <f>-IF('02. Controlo'!$C64=0,0,CHOOSE('02. Controlo'!$C64,'04-Aux. Projectos'!Y$21,'04-Aux. Projectos'!Y$38,'04-Aux. Projectos'!Y$55,'04-Aux. Projectos'!Y$72))</f>
        <v>-4.1445906907680801</v>
      </c>
      <c r="Z240" s="28">
        <f>-IF('02. Controlo'!$C64=0,0,CHOOSE('02. Controlo'!$C64,'04-Aux. Projectos'!Z$21,'04-Aux. Projectos'!Z$38,'04-Aux. Projectos'!Z$55,'04-Aux. Projectos'!Z$72))</f>
        <v>-4.0352392178223164</v>
      </c>
      <c r="AA240" s="28">
        <f>-IF('02. Controlo'!$C64=0,0,CHOOSE('02. Controlo'!$C64,'04-Aux. Projectos'!AA$21,'04-Aux. Projectos'!AA$38,'04-Aux. Projectos'!AA$55,'04-Aux. Projectos'!AA$72))</f>
        <v>-3.9143815391030299</v>
      </c>
      <c r="AB240" s="28">
        <f>-IF('02. Controlo'!$C64=0,0,CHOOSE('02. Controlo'!$C64,'04-Aux. Projectos'!AB$21,'04-Aux. Projectos'!AB$38,'04-Aux. Projectos'!AB$55,'04-Aux. Projectos'!AB$72))</f>
        <v>-3.7808069459865838</v>
      </c>
      <c r="AC240" s="28">
        <f>-IF('02. Controlo'!$C64=0,0,CHOOSE('02. Controlo'!$C64,'04-Aux. Projectos'!AC$21,'04-Aux. Projectos'!AC$38,'04-Aux. Projectos'!AC$55,'04-Aux. Projectos'!AC$72))</f>
        <v>-3.6331773363887883</v>
      </c>
      <c r="AD240" s="28">
        <f>-IF('02. Controlo'!$C64=0,0,CHOOSE('02. Controlo'!$C64,'04-Aux. Projectos'!AD$21,'04-Aux. Projectos'!AD$38,'04-Aux. Projectos'!AD$55,'04-Aux. Projectos'!AD$72))</f>
        <v>-3.106377446504601</v>
      </c>
      <c r="AE240" s="28">
        <f>-IF('02. Controlo'!$C64=0,0,CHOOSE('02. Controlo'!$C64,'04-Aux. Projectos'!AE$21,'04-Aux. Projectos'!AE$38,'04-Aux. Projectos'!AE$55,'04-Aux. Projectos'!AE$72))</f>
        <v>-2.3423283159313253</v>
      </c>
      <c r="AF240" s="28">
        <f>-IF('02. Controlo'!$C64=0,0,CHOOSE('02. Controlo'!$C64,'04-Aux. Projectos'!AF$21,'04-Aux. Projectos'!AF$38,'04-Aux. Projectos'!AF$55,'04-Aux. Projectos'!AF$72))</f>
        <v>-1.3160660506358648</v>
      </c>
      <c r="AG240" s="28">
        <f>-IF('02. Controlo'!$C64=0,0,CHOOSE('02. Controlo'!$C64,'04-Aux. Projectos'!AG$21,'04-Aux. Projectos'!AG$38,'04-Aux. Projectos'!AG$55,'04-Aux. Projectos'!AG$72))</f>
        <v>0</v>
      </c>
    </row>
    <row r="241" spans="2:33" ht="15" customHeight="1" x14ac:dyDescent="0.25">
      <c r="B241" s="36">
        <f t="shared" si="72"/>
        <v>14</v>
      </c>
      <c r="D241" s="28">
        <f>-IF('02. Controlo'!$C65=0,0,CHOOSE('02. Controlo'!$C65,'04-Aux. Projectos'!D$21,'04-Aux. Projectos'!D$38,'04-Aux. Projectos'!D$55,'04-Aux. Projectos'!D$72))</f>
        <v>-0.30000000000002558</v>
      </c>
      <c r="E241" s="28">
        <f>-IF('02. Controlo'!$C65=0,0,CHOOSE('02. Controlo'!$C65,'04-Aux. Projectos'!E$21,'04-Aux. Projectos'!E$38,'04-Aux. Projectos'!E$55,'04-Aux. Projectos'!E$72))</f>
        <v>-0.74492934097519836</v>
      </c>
      <c r="F241" s="28">
        <f>-IF('02. Controlo'!$C65=0,0,CHOOSE('02. Controlo'!$C65,'04-Aux. Projectos'!F$21,'04-Aux. Projectos'!F$38,'04-Aux. Projectos'!F$55,'04-Aux. Projectos'!F$72))</f>
        <v>-1.1564932888521402</v>
      </c>
      <c r="G241" s="28">
        <f>-IF('02. Controlo'!$C65=0,0,CHOOSE('02. Controlo'!$C65,'04-Aux. Projectos'!G$21,'04-Aux. Projectos'!G$38,'04-Aux. Projectos'!G$55,'04-Aux. Projectos'!G$72))</f>
        <v>-1.3296948932199144</v>
      </c>
      <c r="H241" s="28">
        <f>-IF('02. Controlo'!$C65=0,0,CHOOSE('02. Controlo'!$C65,'04-Aux. Projectos'!H$21,'04-Aux. Projectos'!H$38,'04-Aux. Projectos'!H$55,'04-Aux. Projectos'!H$72))</f>
        <v>-1.7368827369186375</v>
      </c>
      <c r="I241" s="28">
        <f>-IF('02. Controlo'!$C65=0,0,CHOOSE('02. Controlo'!$C65,'04-Aux. Projectos'!I$21,'04-Aux. Projectos'!I$38,'04-Aux. Projectos'!I$55,'04-Aux. Projectos'!I$72))</f>
        <v>-1.9796372319524578</v>
      </c>
      <c r="J241" s="28">
        <f>-IF('02. Controlo'!$C65=0,0,CHOOSE('02. Controlo'!$C65,'04-Aux. Projectos'!J$21,'04-Aux. Projectos'!J$38,'04-Aux. Projectos'!J$55,'04-Aux. Projectos'!J$72))</f>
        <v>-2.2295611389764547</v>
      </c>
      <c r="K241" s="28">
        <f>-IF('02. Controlo'!$C65=0,0,CHOOSE('02. Controlo'!$C65,'04-Aux. Projectos'!K$21,'04-Aux. Projectos'!K$38,'04-Aux. Projectos'!K$55,'04-Aux. Projectos'!K$72))</f>
        <v>-2.5144155283853031</v>
      </c>
      <c r="L241" s="28">
        <f>-IF('02. Controlo'!$C65=0,0,CHOOSE('02. Controlo'!$C65,'04-Aux. Projectos'!L$21,'04-Aux. Projectos'!L$38,'04-Aux. Projectos'!L$55,'04-Aux. Projectos'!L$72))</f>
        <v>-3.1359645607033864</v>
      </c>
      <c r="M241" s="28">
        <f>-IF('02. Controlo'!$C65=0,0,CHOOSE('02. Controlo'!$C65,'04-Aux. Projectos'!M$21,'04-Aux. Projectos'!M$38,'04-Aux. Projectos'!M$55,'04-Aux. Projectos'!M$72))</f>
        <v>-3.4091061329610284</v>
      </c>
      <c r="N241" s="28">
        <f>-IF('02. Controlo'!$C65=0,0,CHOOSE('02. Controlo'!$C65,'04-Aux. Projectos'!N$21,'04-Aux. Projectos'!N$38,'04-Aux. Projectos'!N$55,'04-Aux. Projectos'!N$72))</f>
        <v>-3.7176917765550428</v>
      </c>
      <c r="O241" s="28">
        <f>-IF('02. Controlo'!$C65=0,0,CHOOSE('02. Controlo'!$C65,'04-Aux. Projectos'!O$21,'04-Aux. Projectos'!O$38,'04-Aux. Projectos'!O$55,'04-Aux. Projectos'!O$72))</f>
        <v>-4.0663208726141011</v>
      </c>
      <c r="P241" s="28">
        <f>-IF('02. Controlo'!$C65=0,0,CHOOSE('02. Controlo'!$C65,'04-Aux. Projectos'!P$21,'04-Aux. Projectos'!P$38,'04-Aux. Projectos'!P$55,'04-Aux. Projectos'!P$72))</f>
        <v>-4.460189638520986</v>
      </c>
      <c r="Q241" s="28">
        <f>-IF('02. Controlo'!$C65=0,0,CHOOSE('02. Controlo'!$C65,'04-Aux. Projectos'!Q$21,'04-Aux. Projectos'!Q$38,'04-Aux. Projectos'!Q$55,'04-Aux. Projectos'!Q$72))</f>
        <v>-4.9051685760527315</v>
      </c>
      <c r="R241" s="28">
        <f>-IF('02. Controlo'!$C65=0,0,CHOOSE('02. Controlo'!$C65,'04-Aux. Projectos'!R$21,'04-Aux. Projectos'!R$38,'04-Aux. Projectos'!R$55,'04-Aux. Projectos'!R$72))</f>
        <v>-5.1402995562551173</v>
      </c>
      <c r="S241" s="28">
        <f>-IF('02. Controlo'!$C65=0,0,CHOOSE('02. Controlo'!$C65,'04-Aux. Projectos'!S$21,'04-Aux. Projectos'!S$38,'04-Aux. Projectos'!S$55,'04-Aux. Projectos'!S$72))</f>
        <v>-5.4059421834645818</v>
      </c>
      <c r="T241" s="28">
        <f>-IF('02. Controlo'!$C65=0,0,CHOOSE('02. Controlo'!$C65,'04-Aux. Projectos'!T$21,'04-Aux. Projectos'!T$38,'04-Aux. Projectos'!T$55,'04-Aux. Projectos'!T$72))</f>
        <v>-5.5722605787400532</v>
      </c>
      <c r="U241" s="28">
        <f>-IF('02. Controlo'!$C65=0,0,CHOOSE('02. Controlo'!$C65,'04-Aux. Projectos'!U$21,'04-Aux. Projectos'!U$38,'04-Aux. Projectos'!U$55,'04-Aux. Projectos'!U$72))</f>
        <v>-5.7601611924159304</v>
      </c>
      <c r="V241" s="28">
        <f>-IF('02. Controlo'!$C65=0,0,CHOOSE('02. Controlo'!$C65,'04-Aux. Projectos'!V$21,'04-Aux. Projectos'!V$38,'04-Aux. Projectos'!V$55,'04-Aux. Projectos'!V$72))</f>
        <v>-5.7048542163400811</v>
      </c>
      <c r="W241" s="28">
        <f>-IF('02. Controlo'!$C65=0,0,CHOOSE('02. Controlo'!$C65,'04-Aux. Projectos'!W$21,'04-Aux. Projectos'!W$38,'04-Aux. Projectos'!W$55,'04-Aux. Projectos'!W$72))</f>
        <v>-5.6423703598310233</v>
      </c>
      <c r="X241" s="28">
        <f>-IF('02. Controlo'!$C65=0,0,CHOOSE('02. Controlo'!$C65,'04-Aux. Projectos'!X$21,'04-Aux. Projectos'!X$38,'04-Aux. Projectos'!X$55,'04-Aux. Projectos'!X$72))</f>
        <v>-5.571778318803684</v>
      </c>
      <c r="Y241" s="28">
        <f>-IF('02. Controlo'!$C65=0,0,CHOOSE('02. Controlo'!$C65,'04-Aux. Projectos'!Y$21,'04-Aux. Projectos'!Y$38,'04-Aux. Projectos'!Y$55,'04-Aux. Projectos'!Y$72))</f>
        <v>-5.4920259389920556</v>
      </c>
      <c r="Z241" s="28">
        <f>-IF('02. Controlo'!$C65=0,0,CHOOSE('02. Controlo'!$C65,'04-Aux. Projectos'!Z$21,'04-Aux. Projectos'!Z$38,'04-Aux. Projectos'!Z$55,'04-Aux. Projectos'!Z$72))</f>
        <v>-5.4019245338895354</v>
      </c>
      <c r="AA241" s="28">
        <f>-IF('02. Controlo'!$C65=0,0,CHOOSE('02. Controlo'!$C65,'04-Aux. Projectos'!AA$21,'04-Aux. Projectos'!AA$38,'04-Aux. Projectos'!AA$55,'04-Aux. Projectos'!AA$72))</f>
        <v>-5.3001311677150884</v>
      </c>
      <c r="AB241" s="28">
        <f>-IF('02. Controlo'!$C65=0,0,CHOOSE('02. Controlo'!$C65,'04-Aux. Projectos'!AB$21,'04-Aux. Projectos'!AB$38,'04-Aux. Projectos'!AB$55,'04-Aux. Projectos'!AB$72))</f>
        <v>-5.1851286393379228</v>
      </c>
      <c r="AC241" s="28">
        <f>-IF('02. Controlo'!$C65=0,0,CHOOSE('02. Controlo'!$C65,'04-Aux. Projectos'!AC$21,'04-Aux. Projectos'!AC$38,'04-Aux. Projectos'!AC$55,'04-Aux. Projectos'!AC$72))</f>
        <v>-5.055202868826755</v>
      </c>
      <c r="AD241" s="28">
        <f>-IF('02. Controlo'!$C65=0,0,CHOOSE('02. Controlo'!$C65,'04-Aux. Projectos'!AD$21,'04-Aux. Projectos'!AD$38,'04-Aux. Projectos'!AD$55,'04-Aux. Projectos'!AD$72))</f>
        <v>-4.3732365230116157</v>
      </c>
      <c r="AE241" s="28">
        <f>-IF('02. Controlo'!$C65=0,0,CHOOSE('02. Controlo'!$C65,'04-Aux. Projectos'!AE$21,'04-Aux. Projectos'!AE$38,'04-Aux. Projectos'!AE$55,'04-Aux. Projectos'!AE$72))</f>
        <v>-3.3351847625478852</v>
      </c>
      <c r="AF241" s="28">
        <f>-IF('02. Controlo'!$C65=0,0,CHOOSE('02. Controlo'!$C65,'04-Aux. Projectos'!AF$21,'04-Aux. Projectos'!AF$38,'04-Aux. Projectos'!AF$55,'04-Aux. Projectos'!AF$72))</f>
        <v>-1.8948403523584323</v>
      </c>
      <c r="AG241" s="28">
        <f>-IF('02. Controlo'!$C65=0,0,CHOOSE('02. Controlo'!$C65,'04-Aux. Projectos'!AG$21,'04-Aux. Projectos'!AG$38,'04-Aux. Projectos'!AG$55,'04-Aux. Projectos'!AG$72))</f>
        <v>0</v>
      </c>
    </row>
    <row r="242" spans="2:33" ht="15" customHeight="1" x14ac:dyDescent="0.25">
      <c r="B242" s="36">
        <f t="shared" si="72"/>
        <v>15</v>
      </c>
      <c r="D242" s="28">
        <f>-IF('02. Controlo'!$C66=0,0,CHOOSE('02. Controlo'!$C66,'04-Aux. Projectos'!D$21,'04-Aux. Projectos'!D$38,'04-Aux. Projectos'!D$55,'04-Aux. Projectos'!D$72))</f>
        <v>0</v>
      </c>
      <c r="E242" s="28">
        <f>-IF('02. Controlo'!$C66=0,0,CHOOSE('02. Controlo'!$C66,'04-Aux. Projectos'!E$21,'04-Aux. Projectos'!E$38,'04-Aux. Projectos'!E$55,'04-Aux. Projectos'!E$72))</f>
        <v>0</v>
      </c>
      <c r="F242" s="28">
        <f>-IF('02. Controlo'!$C66=0,0,CHOOSE('02. Controlo'!$C66,'04-Aux. Projectos'!F$21,'04-Aux. Projectos'!F$38,'04-Aux. Projectos'!F$55,'04-Aux. Projectos'!F$72))</f>
        <v>0</v>
      </c>
      <c r="G242" s="28">
        <f>-IF('02. Controlo'!$C66=0,0,CHOOSE('02. Controlo'!$C66,'04-Aux. Projectos'!G$21,'04-Aux. Projectos'!G$38,'04-Aux. Projectos'!G$55,'04-Aux. Projectos'!G$72))</f>
        <v>0</v>
      </c>
      <c r="H242" s="28">
        <f>-IF('02. Controlo'!$C66=0,0,CHOOSE('02. Controlo'!$C66,'04-Aux. Projectos'!H$21,'04-Aux. Projectos'!H$38,'04-Aux. Projectos'!H$55,'04-Aux. Projectos'!H$72))</f>
        <v>0</v>
      </c>
      <c r="I242" s="28">
        <f>-IF('02. Controlo'!$C66=0,0,CHOOSE('02. Controlo'!$C66,'04-Aux. Projectos'!I$21,'04-Aux. Projectos'!I$38,'04-Aux. Projectos'!I$55,'04-Aux. Projectos'!I$72))</f>
        <v>0</v>
      </c>
      <c r="J242" s="28">
        <f>-IF('02. Controlo'!$C66=0,0,CHOOSE('02. Controlo'!$C66,'04-Aux. Projectos'!J$21,'04-Aux. Projectos'!J$38,'04-Aux. Projectos'!J$55,'04-Aux. Projectos'!J$72))</f>
        <v>0</v>
      </c>
      <c r="K242" s="28">
        <f>-IF('02. Controlo'!$C66=0,0,CHOOSE('02. Controlo'!$C66,'04-Aux. Projectos'!K$21,'04-Aux. Projectos'!K$38,'04-Aux. Projectos'!K$55,'04-Aux. Projectos'!K$72))</f>
        <v>0</v>
      </c>
      <c r="L242" s="28">
        <f>-IF('02. Controlo'!$C66=0,0,CHOOSE('02. Controlo'!$C66,'04-Aux. Projectos'!L$21,'04-Aux. Projectos'!L$38,'04-Aux. Projectos'!L$55,'04-Aux. Projectos'!L$72))</f>
        <v>0</v>
      </c>
      <c r="M242" s="28">
        <f>-IF('02. Controlo'!$C66=0,0,CHOOSE('02. Controlo'!$C66,'04-Aux. Projectos'!M$21,'04-Aux. Projectos'!M$38,'04-Aux. Projectos'!M$55,'04-Aux. Projectos'!M$72))</f>
        <v>0</v>
      </c>
      <c r="N242" s="28">
        <f>-IF('02. Controlo'!$C66=0,0,CHOOSE('02. Controlo'!$C66,'04-Aux. Projectos'!N$21,'04-Aux. Projectos'!N$38,'04-Aux. Projectos'!N$55,'04-Aux. Projectos'!N$72))</f>
        <v>0</v>
      </c>
      <c r="O242" s="28">
        <f>-IF('02. Controlo'!$C66=0,0,CHOOSE('02. Controlo'!$C66,'04-Aux. Projectos'!O$21,'04-Aux. Projectos'!O$38,'04-Aux. Projectos'!O$55,'04-Aux. Projectos'!O$72))</f>
        <v>0</v>
      </c>
      <c r="P242" s="28">
        <f>-IF('02. Controlo'!$C66=0,0,CHOOSE('02. Controlo'!$C66,'04-Aux. Projectos'!P$21,'04-Aux. Projectos'!P$38,'04-Aux. Projectos'!P$55,'04-Aux. Projectos'!P$72))</f>
        <v>0</v>
      </c>
      <c r="Q242" s="28">
        <f>-IF('02. Controlo'!$C66=0,0,CHOOSE('02. Controlo'!$C66,'04-Aux. Projectos'!Q$21,'04-Aux. Projectos'!Q$38,'04-Aux. Projectos'!Q$55,'04-Aux. Projectos'!Q$72))</f>
        <v>0</v>
      </c>
      <c r="R242" s="28">
        <f>-IF('02. Controlo'!$C66=0,0,CHOOSE('02. Controlo'!$C66,'04-Aux. Projectos'!R$21,'04-Aux. Projectos'!R$38,'04-Aux. Projectos'!R$55,'04-Aux. Projectos'!R$72))</f>
        <v>0</v>
      </c>
      <c r="S242" s="28">
        <f>-IF('02. Controlo'!$C66=0,0,CHOOSE('02. Controlo'!$C66,'04-Aux. Projectos'!S$21,'04-Aux. Projectos'!S$38,'04-Aux. Projectos'!S$55,'04-Aux. Projectos'!S$72))</f>
        <v>0</v>
      </c>
      <c r="T242" s="28">
        <f>-IF('02. Controlo'!$C66=0,0,CHOOSE('02. Controlo'!$C66,'04-Aux. Projectos'!T$21,'04-Aux. Projectos'!T$38,'04-Aux. Projectos'!T$55,'04-Aux. Projectos'!T$72))</f>
        <v>0</v>
      </c>
      <c r="U242" s="28">
        <f>-IF('02. Controlo'!$C66=0,0,CHOOSE('02. Controlo'!$C66,'04-Aux. Projectos'!U$21,'04-Aux. Projectos'!U$38,'04-Aux. Projectos'!U$55,'04-Aux. Projectos'!U$72))</f>
        <v>0</v>
      </c>
      <c r="V242" s="28">
        <f>-IF('02. Controlo'!$C66=0,0,CHOOSE('02. Controlo'!$C66,'04-Aux. Projectos'!V$21,'04-Aux. Projectos'!V$38,'04-Aux. Projectos'!V$55,'04-Aux. Projectos'!V$72))</f>
        <v>0</v>
      </c>
      <c r="W242" s="28">
        <f>-IF('02. Controlo'!$C66=0,0,CHOOSE('02. Controlo'!$C66,'04-Aux. Projectos'!W$21,'04-Aux. Projectos'!W$38,'04-Aux. Projectos'!W$55,'04-Aux. Projectos'!W$72))</f>
        <v>0</v>
      </c>
      <c r="X242" s="28">
        <f>-IF('02. Controlo'!$C66=0,0,CHOOSE('02. Controlo'!$C66,'04-Aux. Projectos'!X$21,'04-Aux. Projectos'!X$38,'04-Aux. Projectos'!X$55,'04-Aux. Projectos'!X$72))</f>
        <v>0</v>
      </c>
      <c r="Y242" s="28">
        <f>-IF('02. Controlo'!$C66=0,0,CHOOSE('02. Controlo'!$C66,'04-Aux. Projectos'!Y$21,'04-Aux. Projectos'!Y$38,'04-Aux. Projectos'!Y$55,'04-Aux. Projectos'!Y$72))</f>
        <v>0</v>
      </c>
      <c r="Z242" s="28">
        <f>-IF('02. Controlo'!$C66=0,0,CHOOSE('02. Controlo'!$C66,'04-Aux. Projectos'!Z$21,'04-Aux. Projectos'!Z$38,'04-Aux. Projectos'!Z$55,'04-Aux. Projectos'!Z$72))</f>
        <v>0</v>
      </c>
      <c r="AA242" s="28">
        <f>-IF('02. Controlo'!$C66=0,0,CHOOSE('02. Controlo'!$C66,'04-Aux. Projectos'!AA$21,'04-Aux. Projectos'!AA$38,'04-Aux. Projectos'!AA$55,'04-Aux. Projectos'!AA$72))</f>
        <v>0</v>
      </c>
      <c r="AB242" s="28">
        <f>-IF('02. Controlo'!$C66=0,0,CHOOSE('02. Controlo'!$C66,'04-Aux. Projectos'!AB$21,'04-Aux. Projectos'!AB$38,'04-Aux. Projectos'!AB$55,'04-Aux. Projectos'!AB$72))</f>
        <v>0</v>
      </c>
      <c r="AC242" s="28">
        <f>-IF('02. Controlo'!$C66=0,0,CHOOSE('02. Controlo'!$C66,'04-Aux. Projectos'!AC$21,'04-Aux. Projectos'!AC$38,'04-Aux. Projectos'!AC$55,'04-Aux. Projectos'!AC$72))</f>
        <v>0</v>
      </c>
      <c r="AD242" s="28">
        <f>-IF('02. Controlo'!$C66=0,0,CHOOSE('02. Controlo'!$C66,'04-Aux. Projectos'!AD$21,'04-Aux. Projectos'!AD$38,'04-Aux. Projectos'!AD$55,'04-Aux. Projectos'!AD$72))</f>
        <v>0</v>
      </c>
      <c r="AE242" s="28">
        <f>-IF('02. Controlo'!$C66=0,0,CHOOSE('02. Controlo'!$C66,'04-Aux. Projectos'!AE$21,'04-Aux. Projectos'!AE$38,'04-Aux. Projectos'!AE$55,'04-Aux. Projectos'!AE$72))</f>
        <v>0</v>
      </c>
      <c r="AF242" s="28">
        <f>-IF('02. Controlo'!$C66=0,0,CHOOSE('02. Controlo'!$C66,'04-Aux. Projectos'!AF$21,'04-Aux. Projectos'!AF$38,'04-Aux. Projectos'!AF$55,'04-Aux. Projectos'!AF$72))</f>
        <v>0</v>
      </c>
      <c r="AG242" s="28">
        <f>-IF('02. Controlo'!$C66=0,0,CHOOSE('02. Controlo'!$C66,'04-Aux. Projectos'!AG$21,'04-Aux. Projectos'!AG$38,'04-Aux. Projectos'!AG$55,'04-Aux. Projectos'!AG$72))</f>
        <v>0</v>
      </c>
    </row>
    <row r="243" spans="2:33" ht="15" customHeight="1" x14ac:dyDescent="0.25">
      <c r="B243" s="36">
        <f t="shared" si="72"/>
        <v>16</v>
      </c>
      <c r="D243" s="28">
        <f>-IF('02. Controlo'!$C67=0,0,CHOOSE('02. Controlo'!$C67,'04-Aux. Projectos'!D$21,'04-Aux. Projectos'!D$38,'04-Aux. Projectos'!D$55,'04-Aux. Projectos'!D$72))</f>
        <v>0</v>
      </c>
      <c r="E243" s="28">
        <f>-IF('02. Controlo'!$C67=0,0,CHOOSE('02. Controlo'!$C67,'04-Aux. Projectos'!E$21,'04-Aux. Projectos'!E$38,'04-Aux. Projectos'!E$55,'04-Aux. Projectos'!E$72))</f>
        <v>0</v>
      </c>
      <c r="F243" s="28">
        <f>-IF('02. Controlo'!$C67=0,0,CHOOSE('02. Controlo'!$C67,'04-Aux. Projectos'!F$21,'04-Aux. Projectos'!F$38,'04-Aux. Projectos'!F$55,'04-Aux. Projectos'!F$72))</f>
        <v>0</v>
      </c>
      <c r="G243" s="28">
        <f>-IF('02. Controlo'!$C67=0,0,CHOOSE('02. Controlo'!$C67,'04-Aux. Projectos'!G$21,'04-Aux. Projectos'!G$38,'04-Aux. Projectos'!G$55,'04-Aux. Projectos'!G$72))</f>
        <v>0</v>
      </c>
      <c r="H243" s="28">
        <f>-IF('02. Controlo'!$C67=0,0,CHOOSE('02. Controlo'!$C67,'04-Aux. Projectos'!H$21,'04-Aux. Projectos'!H$38,'04-Aux. Projectos'!H$55,'04-Aux. Projectos'!H$72))</f>
        <v>0</v>
      </c>
      <c r="I243" s="28">
        <f>-IF('02. Controlo'!$C67=0,0,CHOOSE('02. Controlo'!$C67,'04-Aux. Projectos'!I$21,'04-Aux. Projectos'!I$38,'04-Aux. Projectos'!I$55,'04-Aux. Projectos'!I$72))</f>
        <v>0</v>
      </c>
      <c r="J243" s="28">
        <f>-IF('02. Controlo'!$C67=0,0,CHOOSE('02. Controlo'!$C67,'04-Aux. Projectos'!J$21,'04-Aux. Projectos'!J$38,'04-Aux. Projectos'!J$55,'04-Aux. Projectos'!J$72))</f>
        <v>0</v>
      </c>
      <c r="K243" s="28">
        <f>-IF('02. Controlo'!$C67=0,0,CHOOSE('02. Controlo'!$C67,'04-Aux. Projectos'!K$21,'04-Aux. Projectos'!K$38,'04-Aux. Projectos'!K$55,'04-Aux. Projectos'!K$72))</f>
        <v>0</v>
      </c>
      <c r="L243" s="28">
        <f>-IF('02. Controlo'!$C67=0,0,CHOOSE('02. Controlo'!$C67,'04-Aux. Projectos'!L$21,'04-Aux. Projectos'!L$38,'04-Aux. Projectos'!L$55,'04-Aux. Projectos'!L$72))</f>
        <v>0</v>
      </c>
      <c r="M243" s="28">
        <f>-IF('02. Controlo'!$C67=0,0,CHOOSE('02. Controlo'!$C67,'04-Aux. Projectos'!M$21,'04-Aux. Projectos'!M$38,'04-Aux. Projectos'!M$55,'04-Aux. Projectos'!M$72))</f>
        <v>0</v>
      </c>
      <c r="N243" s="28">
        <f>-IF('02. Controlo'!$C67=0,0,CHOOSE('02. Controlo'!$C67,'04-Aux. Projectos'!N$21,'04-Aux. Projectos'!N$38,'04-Aux. Projectos'!N$55,'04-Aux. Projectos'!N$72))</f>
        <v>0</v>
      </c>
      <c r="O243" s="28">
        <f>-IF('02. Controlo'!$C67=0,0,CHOOSE('02. Controlo'!$C67,'04-Aux. Projectos'!O$21,'04-Aux. Projectos'!O$38,'04-Aux. Projectos'!O$55,'04-Aux. Projectos'!O$72))</f>
        <v>0</v>
      </c>
      <c r="P243" s="28">
        <f>-IF('02. Controlo'!$C67=0,0,CHOOSE('02. Controlo'!$C67,'04-Aux. Projectos'!P$21,'04-Aux. Projectos'!P$38,'04-Aux. Projectos'!P$55,'04-Aux. Projectos'!P$72))</f>
        <v>0</v>
      </c>
      <c r="Q243" s="28">
        <f>-IF('02. Controlo'!$C67=0,0,CHOOSE('02. Controlo'!$C67,'04-Aux. Projectos'!Q$21,'04-Aux. Projectos'!Q$38,'04-Aux. Projectos'!Q$55,'04-Aux. Projectos'!Q$72))</f>
        <v>0</v>
      </c>
      <c r="R243" s="28">
        <f>-IF('02. Controlo'!$C67=0,0,CHOOSE('02. Controlo'!$C67,'04-Aux. Projectos'!R$21,'04-Aux. Projectos'!R$38,'04-Aux. Projectos'!R$55,'04-Aux. Projectos'!R$72))</f>
        <v>0</v>
      </c>
      <c r="S243" s="28">
        <f>-IF('02. Controlo'!$C67=0,0,CHOOSE('02. Controlo'!$C67,'04-Aux. Projectos'!S$21,'04-Aux. Projectos'!S$38,'04-Aux. Projectos'!S$55,'04-Aux. Projectos'!S$72))</f>
        <v>0</v>
      </c>
      <c r="T243" s="28">
        <f>-IF('02. Controlo'!$C67=0,0,CHOOSE('02. Controlo'!$C67,'04-Aux. Projectos'!T$21,'04-Aux. Projectos'!T$38,'04-Aux. Projectos'!T$55,'04-Aux. Projectos'!T$72))</f>
        <v>0</v>
      </c>
      <c r="U243" s="28">
        <f>-IF('02. Controlo'!$C67=0,0,CHOOSE('02. Controlo'!$C67,'04-Aux. Projectos'!U$21,'04-Aux. Projectos'!U$38,'04-Aux. Projectos'!U$55,'04-Aux. Projectos'!U$72))</f>
        <v>0</v>
      </c>
      <c r="V243" s="28">
        <f>-IF('02. Controlo'!$C67=0,0,CHOOSE('02. Controlo'!$C67,'04-Aux. Projectos'!V$21,'04-Aux. Projectos'!V$38,'04-Aux. Projectos'!V$55,'04-Aux. Projectos'!V$72))</f>
        <v>0</v>
      </c>
      <c r="W243" s="28">
        <f>-IF('02. Controlo'!$C67=0,0,CHOOSE('02. Controlo'!$C67,'04-Aux. Projectos'!W$21,'04-Aux. Projectos'!W$38,'04-Aux. Projectos'!W$55,'04-Aux. Projectos'!W$72))</f>
        <v>0</v>
      </c>
      <c r="X243" s="28">
        <f>-IF('02. Controlo'!$C67=0,0,CHOOSE('02. Controlo'!$C67,'04-Aux. Projectos'!X$21,'04-Aux. Projectos'!X$38,'04-Aux. Projectos'!X$55,'04-Aux. Projectos'!X$72))</f>
        <v>0</v>
      </c>
      <c r="Y243" s="28">
        <f>-IF('02. Controlo'!$C67=0,0,CHOOSE('02. Controlo'!$C67,'04-Aux. Projectos'!Y$21,'04-Aux. Projectos'!Y$38,'04-Aux. Projectos'!Y$55,'04-Aux. Projectos'!Y$72))</f>
        <v>0</v>
      </c>
      <c r="Z243" s="28">
        <f>-IF('02. Controlo'!$C67=0,0,CHOOSE('02. Controlo'!$C67,'04-Aux. Projectos'!Z$21,'04-Aux. Projectos'!Z$38,'04-Aux. Projectos'!Z$55,'04-Aux. Projectos'!Z$72))</f>
        <v>0</v>
      </c>
      <c r="AA243" s="28">
        <f>-IF('02. Controlo'!$C67=0,0,CHOOSE('02. Controlo'!$C67,'04-Aux. Projectos'!AA$21,'04-Aux. Projectos'!AA$38,'04-Aux. Projectos'!AA$55,'04-Aux. Projectos'!AA$72))</f>
        <v>0</v>
      </c>
      <c r="AB243" s="28">
        <f>-IF('02. Controlo'!$C67=0,0,CHOOSE('02. Controlo'!$C67,'04-Aux. Projectos'!AB$21,'04-Aux. Projectos'!AB$38,'04-Aux. Projectos'!AB$55,'04-Aux. Projectos'!AB$72))</f>
        <v>0</v>
      </c>
      <c r="AC243" s="28">
        <f>-IF('02. Controlo'!$C67=0,0,CHOOSE('02. Controlo'!$C67,'04-Aux. Projectos'!AC$21,'04-Aux. Projectos'!AC$38,'04-Aux. Projectos'!AC$55,'04-Aux. Projectos'!AC$72))</f>
        <v>0</v>
      </c>
      <c r="AD243" s="28">
        <f>-IF('02. Controlo'!$C67=0,0,CHOOSE('02. Controlo'!$C67,'04-Aux. Projectos'!AD$21,'04-Aux. Projectos'!AD$38,'04-Aux. Projectos'!AD$55,'04-Aux. Projectos'!AD$72))</f>
        <v>0</v>
      </c>
      <c r="AE243" s="28">
        <f>-IF('02. Controlo'!$C67=0,0,CHOOSE('02. Controlo'!$C67,'04-Aux. Projectos'!AE$21,'04-Aux. Projectos'!AE$38,'04-Aux. Projectos'!AE$55,'04-Aux. Projectos'!AE$72))</f>
        <v>0</v>
      </c>
      <c r="AF243" s="28">
        <f>-IF('02. Controlo'!$C67=0,0,CHOOSE('02. Controlo'!$C67,'04-Aux. Projectos'!AF$21,'04-Aux. Projectos'!AF$38,'04-Aux. Projectos'!AF$55,'04-Aux. Projectos'!AF$72))</f>
        <v>0</v>
      </c>
      <c r="AG243" s="28">
        <f>-IF('02. Controlo'!$C67=0,0,CHOOSE('02. Controlo'!$C67,'04-Aux. Projectos'!AG$21,'04-Aux. Projectos'!AG$38,'04-Aux. Projectos'!AG$55,'04-Aux. Projectos'!AG$72))</f>
        <v>0</v>
      </c>
    </row>
    <row r="244" spans="2:33" ht="15" customHeight="1" x14ac:dyDescent="0.25">
      <c r="B244" s="36">
        <f t="shared" si="72"/>
        <v>17</v>
      </c>
      <c r="D244" s="28">
        <f>-IF('02. Controlo'!$C68=0,0,CHOOSE('02. Controlo'!$C68,'04-Aux. Projectos'!D$21,'04-Aux. Projectos'!D$38,'04-Aux. Projectos'!D$55,'04-Aux. Projectos'!D$72))</f>
        <v>0</v>
      </c>
      <c r="E244" s="28">
        <f>-IF('02. Controlo'!$C68=0,0,CHOOSE('02. Controlo'!$C68,'04-Aux. Projectos'!E$21,'04-Aux. Projectos'!E$38,'04-Aux. Projectos'!E$55,'04-Aux. Projectos'!E$72))</f>
        <v>0</v>
      </c>
      <c r="F244" s="28">
        <f>-IF('02. Controlo'!$C68=0,0,CHOOSE('02. Controlo'!$C68,'04-Aux. Projectos'!F$21,'04-Aux. Projectos'!F$38,'04-Aux. Projectos'!F$55,'04-Aux. Projectos'!F$72))</f>
        <v>0</v>
      </c>
      <c r="G244" s="28">
        <f>-IF('02. Controlo'!$C68=0,0,CHOOSE('02. Controlo'!$C68,'04-Aux. Projectos'!G$21,'04-Aux. Projectos'!G$38,'04-Aux. Projectos'!G$55,'04-Aux. Projectos'!G$72))</f>
        <v>0</v>
      </c>
      <c r="H244" s="28">
        <f>-IF('02. Controlo'!$C68=0,0,CHOOSE('02. Controlo'!$C68,'04-Aux. Projectos'!H$21,'04-Aux. Projectos'!H$38,'04-Aux. Projectos'!H$55,'04-Aux. Projectos'!H$72))</f>
        <v>0</v>
      </c>
      <c r="I244" s="28">
        <f>-IF('02. Controlo'!$C68=0,0,CHOOSE('02. Controlo'!$C68,'04-Aux. Projectos'!I$21,'04-Aux. Projectos'!I$38,'04-Aux. Projectos'!I$55,'04-Aux. Projectos'!I$72))</f>
        <v>0</v>
      </c>
      <c r="J244" s="28">
        <f>-IF('02. Controlo'!$C68=0,0,CHOOSE('02. Controlo'!$C68,'04-Aux. Projectos'!J$21,'04-Aux. Projectos'!J$38,'04-Aux. Projectos'!J$55,'04-Aux. Projectos'!J$72))</f>
        <v>0</v>
      </c>
      <c r="K244" s="28">
        <f>-IF('02. Controlo'!$C68=0,0,CHOOSE('02. Controlo'!$C68,'04-Aux. Projectos'!K$21,'04-Aux. Projectos'!K$38,'04-Aux. Projectos'!K$55,'04-Aux. Projectos'!K$72))</f>
        <v>0</v>
      </c>
      <c r="L244" s="28">
        <f>-IF('02. Controlo'!$C68=0,0,CHOOSE('02. Controlo'!$C68,'04-Aux. Projectos'!L$21,'04-Aux. Projectos'!L$38,'04-Aux. Projectos'!L$55,'04-Aux. Projectos'!L$72))</f>
        <v>0</v>
      </c>
      <c r="M244" s="28">
        <f>-IF('02. Controlo'!$C68=0,0,CHOOSE('02. Controlo'!$C68,'04-Aux. Projectos'!M$21,'04-Aux. Projectos'!M$38,'04-Aux. Projectos'!M$55,'04-Aux. Projectos'!M$72))</f>
        <v>0</v>
      </c>
      <c r="N244" s="28">
        <f>-IF('02. Controlo'!$C68=0,0,CHOOSE('02. Controlo'!$C68,'04-Aux. Projectos'!N$21,'04-Aux. Projectos'!N$38,'04-Aux. Projectos'!N$55,'04-Aux. Projectos'!N$72))</f>
        <v>0</v>
      </c>
      <c r="O244" s="28">
        <f>-IF('02. Controlo'!$C68=0,0,CHOOSE('02. Controlo'!$C68,'04-Aux. Projectos'!O$21,'04-Aux. Projectos'!O$38,'04-Aux. Projectos'!O$55,'04-Aux. Projectos'!O$72))</f>
        <v>0</v>
      </c>
      <c r="P244" s="28">
        <f>-IF('02. Controlo'!$C68=0,0,CHOOSE('02. Controlo'!$C68,'04-Aux. Projectos'!P$21,'04-Aux. Projectos'!P$38,'04-Aux. Projectos'!P$55,'04-Aux. Projectos'!P$72))</f>
        <v>0</v>
      </c>
      <c r="Q244" s="28">
        <f>-IF('02. Controlo'!$C68=0,0,CHOOSE('02. Controlo'!$C68,'04-Aux. Projectos'!Q$21,'04-Aux. Projectos'!Q$38,'04-Aux. Projectos'!Q$55,'04-Aux. Projectos'!Q$72))</f>
        <v>0</v>
      </c>
      <c r="R244" s="28">
        <f>-IF('02. Controlo'!$C68=0,0,CHOOSE('02. Controlo'!$C68,'04-Aux. Projectos'!R$21,'04-Aux. Projectos'!R$38,'04-Aux. Projectos'!R$55,'04-Aux. Projectos'!R$72))</f>
        <v>0</v>
      </c>
      <c r="S244" s="28">
        <f>-IF('02. Controlo'!$C68=0,0,CHOOSE('02. Controlo'!$C68,'04-Aux. Projectos'!S$21,'04-Aux. Projectos'!S$38,'04-Aux. Projectos'!S$55,'04-Aux. Projectos'!S$72))</f>
        <v>0</v>
      </c>
      <c r="T244" s="28">
        <f>-IF('02. Controlo'!$C68=0,0,CHOOSE('02. Controlo'!$C68,'04-Aux. Projectos'!T$21,'04-Aux. Projectos'!T$38,'04-Aux. Projectos'!T$55,'04-Aux. Projectos'!T$72))</f>
        <v>0</v>
      </c>
      <c r="U244" s="28">
        <f>-IF('02. Controlo'!$C68=0,0,CHOOSE('02. Controlo'!$C68,'04-Aux. Projectos'!U$21,'04-Aux. Projectos'!U$38,'04-Aux. Projectos'!U$55,'04-Aux. Projectos'!U$72))</f>
        <v>0</v>
      </c>
      <c r="V244" s="28">
        <f>-IF('02. Controlo'!$C68=0,0,CHOOSE('02. Controlo'!$C68,'04-Aux. Projectos'!V$21,'04-Aux. Projectos'!V$38,'04-Aux. Projectos'!V$55,'04-Aux. Projectos'!V$72))</f>
        <v>0</v>
      </c>
      <c r="W244" s="28">
        <f>-IF('02. Controlo'!$C68=0,0,CHOOSE('02. Controlo'!$C68,'04-Aux. Projectos'!W$21,'04-Aux. Projectos'!W$38,'04-Aux. Projectos'!W$55,'04-Aux. Projectos'!W$72))</f>
        <v>0</v>
      </c>
      <c r="X244" s="28">
        <f>-IF('02. Controlo'!$C68=0,0,CHOOSE('02. Controlo'!$C68,'04-Aux. Projectos'!X$21,'04-Aux. Projectos'!X$38,'04-Aux. Projectos'!X$55,'04-Aux. Projectos'!X$72))</f>
        <v>0</v>
      </c>
      <c r="Y244" s="28">
        <f>-IF('02. Controlo'!$C68=0,0,CHOOSE('02. Controlo'!$C68,'04-Aux. Projectos'!Y$21,'04-Aux. Projectos'!Y$38,'04-Aux. Projectos'!Y$55,'04-Aux. Projectos'!Y$72))</f>
        <v>0</v>
      </c>
      <c r="Z244" s="28">
        <f>-IF('02. Controlo'!$C68=0,0,CHOOSE('02. Controlo'!$C68,'04-Aux. Projectos'!Z$21,'04-Aux. Projectos'!Z$38,'04-Aux. Projectos'!Z$55,'04-Aux. Projectos'!Z$72))</f>
        <v>0</v>
      </c>
      <c r="AA244" s="28">
        <f>-IF('02. Controlo'!$C68=0,0,CHOOSE('02. Controlo'!$C68,'04-Aux. Projectos'!AA$21,'04-Aux. Projectos'!AA$38,'04-Aux. Projectos'!AA$55,'04-Aux. Projectos'!AA$72))</f>
        <v>0</v>
      </c>
      <c r="AB244" s="28">
        <f>-IF('02. Controlo'!$C68=0,0,CHOOSE('02. Controlo'!$C68,'04-Aux. Projectos'!AB$21,'04-Aux. Projectos'!AB$38,'04-Aux. Projectos'!AB$55,'04-Aux. Projectos'!AB$72))</f>
        <v>0</v>
      </c>
      <c r="AC244" s="28">
        <f>-IF('02. Controlo'!$C68=0,0,CHOOSE('02. Controlo'!$C68,'04-Aux. Projectos'!AC$21,'04-Aux. Projectos'!AC$38,'04-Aux. Projectos'!AC$55,'04-Aux. Projectos'!AC$72))</f>
        <v>0</v>
      </c>
      <c r="AD244" s="28">
        <f>-IF('02. Controlo'!$C68=0,0,CHOOSE('02. Controlo'!$C68,'04-Aux. Projectos'!AD$21,'04-Aux. Projectos'!AD$38,'04-Aux. Projectos'!AD$55,'04-Aux. Projectos'!AD$72))</f>
        <v>0</v>
      </c>
      <c r="AE244" s="28">
        <f>-IF('02. Controlo'!$C68=0,0,CHOOSE('02. Controlo'!$C68,'04-Aux. Projectos'!AE$21,'04-Aux. Projectos'!AE$38,'04-Aux. Projectos'!AE$55,'04-Aux. Projectos'!AE$72))</f>
        <v>0</v>
      </c>
      <c r="AF244" s="28">
        <f>-IF('02. Controlo'!$C68=0,0,CHOOSE('02. Controlo'!$C68,'04-Aux. Projectos'!AF$21,'04-Aux. Projectos'!AF$38,'04-Aux. Projectos'!AF$55,'04-Aux. Projectos'!AF$72))</f>
        <v>0</v>
      </c>
      <c r="AG244" s="28">
        <f>-IF('02. Controlo'!$C68=0,0,CHOOSE('02. Controlo'!$C68,'04-Aux. Projectos'!AG$21,'04-Aux. Projectos'!AG$38,'04-Aux. Projectos'!AG$55,'04-Aux. Projectos'!AG$72))</f>
        <v>0</v>
      </c>
    </row>
    <row r="245" spans="2:33" ht="15" customHeight="1" x14ac:dyDescent="0.25">
      <c r="B245" s="36">
        <f t="shared" si="72"/>
        <v>18</v>
      </c>
      <c r="D245" s="28">
        <f>-IF('02. Controlo'!$C69=0,0,CHOOSE('02. Controlo'!$C69,'04-Aux. Projectos'!D$21,'04-Aux. Projectos'!D$38,'04-Aux. Projectos'!D$55,'04-Aux. Projectos'!D$72))</f>
        <v>0</v>
      </c>
      <c r="E245" s="28">
        <f>-IF('02. Controlo'!$C69=0,0,CHOOSE('02. Controlo'!$C69,'04-Aux. Projectos'!E$21,'04-Aux. Projectos'!E$38,'04-Aux. Projectos'!E$55,'04-Aux. Projectos'!E$72))</f>
        <v>0</v>
      </c>
      <c r="F245" s="28">
        <f>-IF('02. Controlo'!$C69=0,0,CHOOSE('02. Controlo'!$C69,'04-Aux. Projectos'!F$21,'04-Aux. Projectos'!F$38,'04-Aux. Projectos'!F$55,'04-Aux. Projectos'!F$72))</f>
        <v>0</v>
      </c>
      <c r="G245" s="28">
        <f>-IF('02. Controlo'!$C69=0,0,CHOOSE('02. Controlo'!$C69,'04-Aux. Projectos'!G$21,'04-Aux. Projectos'!G$38,'04-Aux. Projectos'!G$55,'04-Aux. Projectos'!G$72))</f>
        <v>0</v>
      </c>
      <c r="H245" s="28">
        <f>-IF('02. Controlo'!$C69=0,0,CHOOSE('02. Controlo'!$C69,'04-Aux. Projectos'!H$21,'04-Aux. Projectos'!H$38,'04-Aux. Projectos'!H$55,'04-Aux. Projectos'!H$72))</f>
        <v>0</v>
      </c>
      <c r="I245" s="28">
        <f>-IF('02. Controlo'!$C69=0,0,CHOOSE('02. Controlo'!$C69,'04-Aux. Projectos'!I$21,'04-Aux. Projectos'!I$38,'04-Aux. Projectos'!I$55,'04-Aux. Projectos'!I$72))</f>
        <v>0</v>
      </c>
      <c r="J245" s="28">
        <f>-IF('02. Controlo'!$C69=0,0,CHOOSE('02. Controlo'!$C69,'04-Aux. Projectos'!J$21,'04-Aux. Projectos'!J$38,'04-Aux. Projectos'!J$55,'04-Aux. Projectos'!J$72))</f>
        <v>0</v>
      </c>
      <c r="K245" s="28">
        <f>-IF('02. Controlo'!$C69=0,0,CHOOSE('02. Controlo'!$C69,'04-Aux. Projectos'!K$21,'04-Aux. Projectos'!K$38,'04-Aux. Projectos'!K$55,'04-Aux. Projectos'!K$72))</f>
        <v>0</v>
      </c>
      <c r="L245" s="28">
        <f>-IF('02. Controlo'!$C69=0,0,CHOOSE('02. Controlo'!$C69,'04-Aux. Projectos'!L$21,'04-Aux. Projectos'!L$38,'04-Aux. Projectos'!L$55,'04-Aux. Projectos'!L$72))</f>
        <v>0</v>
      </c>
      <c r="M245" s="28">
        <f>-IF('02. Controlo'!$C69=0,0,CHOOSE('02. Controlo'!$C69,'04-Aux. Projectos'!M$21,'04-Aux. Projectos'!M$38,'04-Aux. Projectos'!M$55,'04-Aux. Projectos'!M$72))</f>
        <v>0</v>
      </c>
      <c r="N245" s="28">
        <f>-IF('02. Controlo'!$C69=0,0,CHOOSE('02. Controlo'!$C69,'04-Aux. Projectos'!N$21,'04-Aux. Projectos'!N$38,'04-Aux. Projectos'!N$55,'04-Aux. Projectos'!N$72))</f>
        <v>0</v>
      </c>
      <c r="O245" s="28">
        <f>-IF('02. Controlo'!$C69=0,0,CHOOSE('02. Controlo'!$C69,'04-Aux. Projectos'!O$21,'04-Aux. Projectos'!O$38,'04-Aux. Projectos'!O$55,'04-Aux. Projectos'!O$72))</f>
        <v>0</v>
      </c>
      <c r="P245" s="28">
        <f>-IF('02. Controlo'!$C69=0,0,CHOOSE('02. Controlo'!$C69,'04-Aux. Projectos'!P$21,'04-Aux. Projectos'!P$38,'04-Aux. Projectos'!P$55,'04-Aux. Projectos'!P$72))</f>
        <v>0</v>
      </c>
      <c r="Q245" s="28">
        <f>-IF('02. Controlo'!$C69=0,0,CHOOSE('02. Controlo'!$C69,'04-Aux. Projectos'!Q$21,'04-Aux. Projectos'!Q$38,'04-Aux. Projectos'!Q$55,'04-Aux. Projectos'!Q$72))</f>
        <v>0</v>
      </c>
      <c r="R245" s="28">
        <f>-IF('02. Controlo'!$C69=0,0,CHOOSE('02. Controlo'!$C69,'04-Aux. Projectos'!R$21,'04-Aux. Projectos'!R$38,'04-Aux. Projectos'!R$55,'04-Aux. Projectos'!R$72))</f>
        <v>0</v>
      </c>
      <c r="S245" s="28">
        <f>-IF('02. Controlo'!$C69=0,0,CHOOSE('02. Controlo'!$C69,'04-Aux. Projectos'!S$21,'04-Aux. Projectos'!S$38,'04-Aux. Projectos'!S$55,'04-Aux. Projectos'!S$72))</f>
        <v>0</v>
      </c>
      <c r="T245" s="28">
        <f>-IF('02. Controlo'!$C69=0,0,CHOOSE('02. Controlo'!$C69,'04-Aux. Projectos'!T$21,'04-Aux. Projectos'!T$38,'04-Aux. Projectos'!T$55,'04-Aux. Projectos'!T$72))</f>
        <v>0</v>
      </c>
      <c r="U245" s="28">
        <f>-IF('02. Controlo'!$C69=0,0,CHOOSE('02. Controlo'!$C69,'04-Aux. Projectos'!U$21,'04-Aux. Projectos'!U$38,'04-Aux. Projectos'!U$55,'04-Aux. Projectos'!U$72))</f>
        <v>0</v>
      </c>
      <c r="V245" s="28">
        <f>-IF('02. Controlo'!$C69=0,0,CHOOSE('02. Controlo'!$C69,'04-Aux. Projectos'!V$21,'04-Aux. Projectos'!V$38,'04-Aux. Projectos'!V$55,'04-Aux. Projectos'!V$72))</f>
        <v>0</v>
      </c>
      <c r="W245" s="28">
        <f>-IF('02. Controlo'!$C69=0,0,CHOOSE('02. Controlo'!$C69,'04-Aux. Projectos'!W$21,'04-Aux. Projectos'!W$38,'04-Aux. Projectos'!W$55,'04-Aux. Projectos'!W$72))</f>
        <v>0</v>
      </c>
      <c r="X245" s="28">
        <f>-IF('02. Controlo'!$C69=0,0,CHOOSE('02. Controlo'!$C69,'04-Aux. Projectos'!X$21,'04-Aux. Projectos'!X$38,'04-Aux. Projectos'!X$55,'04-Aux. Projectos'!X$72))</f>
        <v>0</v>
      </c>
      <c r="Y245" s="28">
        <f>-IF('02. Controlo'!$C69=0,0,CHOOSE('02. Controlo'!$C69,'04-Aux. Projectos'!Y$21,'04-Aux. Projectos'!Y$38,'04-Aux. Projectos'!Y$55,'04-Aux. Projectos'!Y$72))</f>
        <v>0</v>
      </c>
      <c r="Z245" s="28">
        <f>-IF('02. Controlo'!$C69=0,0,CHOOSE('02. Controlo'!$C69,'04-Aux. Projectos'!Z$21,'04-Aux. Projectos'!Z$38,'04-Aux. Projectos'!Z$55,'04-Aux. Projectos'!Z$72))</f>
        <v>0</v>
      </c>
      <c r="AA245" s="28">
        <f>-IF('02. Controlo'!$C69=0,0,CHOOSE('02. Controlo'!$C69,'04-Aux. Projectos'!AA$21,'04-Aux. Projectos'!AA$38,'04-Aux. Projectos'!AA$55,'04-Aux. Projectos'!AA$72))</f>
        <v>0</v>
      </c>
      <c r="AB245" s="28">
        <f>-IF('02. Controlo'!$C69=0,0,CHOOSE('02. Controlo'!$C69,'04-Aux. Projectos'!AB$21,'04-Aux. Projectos'!AB$38,'04-Aux. Projectos'!AB$55,'04-Aux. Projectos'!AB$72))</f>
        <v>0</v>
      </c>
      <c r="AC245" s="28">
        <f>-IF('02. Controlo'!$C69=0,0,CHOOSE('02. Controlo'!$C69,'04-Aux. Projectos'!AC$21,'04-Aux. Projectos'!AC$38,'04-Aux. Projectos'!AC$55,'04-Aux. Projectos'!AC$72))</f>
        <v>0</v>
      </c>
      <c r="AD245" s="28">
        <f>-IF('02. Controlo'!$C69=0,0,CHOOSE('02. Controlo'!$C69,'04-Aux. Projectos'!AD$21,'04-Aux. Projectos'!AD$38,'04-Aux. Projectos'!AD$55,'04-Aux. Projectos'!AD$72))</f>
        <v>0</v>
      </c>
      <c r="AE245" s="28">
        <f>-IF('02. Controlo'!$C69=0,0,CHOOSE('02. Controlo'!$C69,'04-Aux. Projectos'!AE$21,'04-Aux. Projectos'!AE$38,'04-Aux. Projectos'!AE$55,'04-Aux. Projectos'!AE$72))</f>
        <v>0</v>
      </c>
      <c r="AF245" s="28">
        <f>-IF('02. Controlo'!$C69=0,0,CHOOSE('02. Controlo'!$C69,'04-Aux. Projectos'!AF$21,'04-Aux. Projectos'!AF$38,'04-Aux. Projectos'!AF$55,'04-Aux. Projectos'!AF$72))</f>
        <v>0</v>
      </c>
      <c r="AG245" s="28">
        <f>-IF('02. Controlo'!$C69=0,0,CHOOSE('02. Controlo'!$C69,'04-Aux. Projectos'!AG$21,'04-Aux. Projectos'!AG$38,'04-Aux. Projectos'!AG$55,'04-Aux. Projectos'!AG$72))</f>
        <v>0</v>
      </c>
    </row>
    <row r="246" spans="2:33" ht="15" customHeight="1" x14ac:dyDescent="0.25">
      <c r="B246" s="36">
        <f t="shared" si="72"/>
        <v>19</v>
      </c>
      <c r="D246" s="28">
        <f>-IF('02. Controlo'!$C70=0,0,CHOOSE('02. Controlo'!$C70,'04-Aux. Projectos'!D$21,'04-Aux. Projectos'!D$38,'04-Aux. Projectos'!D$55,'04-Aux. Projectos'!D$72))</f>
        <v>0</v>
      </c>
      <c r="E246" s="28">
        <f>-IF('02. Controlo'!$C70=0,0,CHOOSE('02. Controlo'!$C70,'04-Aux. Projectos'!E$21,'04-Aux. Projectos'!E$38,'04-Aux. Projectos'!E$55,'04-Aux. Projectos'!E$72))</f>
        <v>0</v>
      </c>
      <c r="F246" s="28">
        <f>-IF('02. Controlo'!$C70=0,0,CHOOSE('02. Controlo'!$C70,'04-Aux. Projectos'!F$21,'04-Aux. Projectos'!F$38,'04-Aux. Projectos'!F$55,'04-Aux. Projectos'!F$72))</f>
        <v>0</v>
      </c>
      <c r="G246" s="28">
        <f>-IF('02. Controlo'!$C70=0,0,CHOOSE('02. Controlo'!$C70,'04-Aux. Projectos'!G$21,'04-Aux. Projectos'!G$38,'04-Aux. Projectos'!G$55,'04-Aux. Projectos'!G$72))</f>
        <v>0</v>
      </c>
      <c r="H246" s="28">
        <f>-IF('02. Controlo'!$C70=0,0,CHOOSE('02. Controlo'!$C70,'04-Aux. Projectos'!H$21,'04-Aux. Projectos'!H$38,'04-Aux. Projectos'!H$55,'04-Aux. Projectos'!H$72))</f>
        <v>0</v>
      </c>
      <c r="I246" s="28">
        <f>-IF('02. Controlo'!$C70=0,0,CHOOSE('02. Controlo'!$C70,'04-Aux. Projectos'!I$21,'04-Aux. Projectos'!I$38,'04-Aux. Projectos'!I$55,'04-Aux. Projectos'!I$72))</f>
        <v>0</v>
      </c>
      <c r="J246" s="28">
        <f>-IF('02. Controlo'!$C70=0,0,CHOOSE('02. Controlo'!$C70,'04-Aux. Projectos'!J$21,'04-Aux. Projectos'!J$38,'04-Aux. Projectos'!J$55,'04-Aux. Projectos'!J$72))</f>
        <v>0</v>
      </c>
      <c r="K246" s="28">
        <f>-IF('02. Controlo'!$C70=0,0,CHOOSE('02. Controlo'!$C70,'04-Aux. Projectos'!K$21,'04-Aux. Projectos'!K$38,'04-Aux. Projectos'!K$55,'04-Aux. Projectos'!K$72))</f>
        <v>0</v>
      </c>
      <c r="L246" s="28">
        <f>-IF('02. Controlo'!$C70=0,0,CHOOSE('02. Controlo'!$C70,'04-Aux. Projectos'!L$21,'04-Aux. Projectos'!L$38,'04-Aux. Projectos'!L$55,'04-Aux. Projectos'!L$72))</f>
        <v>0</v>
      </c>
      <c r="M246" s="28">
        <f>-IF('02. Controlo'!$C70=0,0,CHOOSE('02. Controlo'!$C70,'04-Aux. Projectos'!M$21,'04-Aux. Projectos'!M$38,'04-Aux. Projectos'!M$55,'04-Aux. Projectos'!M$72))</f>
        <v>0</v>
      </c>
      <c r="N246" s="28">
        <f>-IF('02. Controlo'!$C70=0,0,CHOOSE('02. Controlo'!$C70,'04-Aux. Projectos'!N$21,'04-Aux. Projectos'!N$38,'04-Aux. Projectos'!N$55,'04-Aux. Projectos'!N$72))</f>
        <v>0</v>
      </c>
      <c r="O246" s="28">
        <f>-IF('02. Controlo'!$C70=0,0,CHOOSE('02. Controlo'!$C70,'04-Aux. Projectos'!O$21,'04-Aux. Projectos'!O$38,'04-Aux. Projectos'!O$55,'04-Aux. Projectos'!O$72))</f>
        <v>0</v>
      </c>
      <c r="P246" s="28">
        <f>-IF('02. Controlo'!$C70=0,0,CHOOSE('02. Controlo'!$C70,'04-Aux. Projectos'!P$21,'04-Aux. Projectos'!P$38,'04-Aux. Projectos'!P$55,'04-Aux. Projectos'!P$72))</f>
        <v>0</v>
      </c>
      <c r="Q246" s="28">
        <f>-IF('02. Controlo'!$C70=0,0,CHOOSE('02. Controlo'!$C70,'04-Aux. Projectos'!Q$21,'04-Aux. Projectos'!Q$38,'04-Aux. Projectos'!Q$55,'04-Aux. Projectos'!Q$72))</f>
        <v>0</v>
      </c>
      <c r="R246" s="28">
        <f>-IF('02. Controlo'!$C70=0,0,CHOOSE('02. Controlo'!$C70,'04-Aux. Projectos'!R$21,'04-Aux. Projectos'!R$38,'04-Aux. Projectos'!R$55,'04-Aux. Projectos'!R$72))</f>
        <v>0</v>
      </c>
      <c r="S246" s="28">
        <f>-IF('02. Controlo'!$C70=0,0,CHOOSE('02. Controlo'!$C70,'04-Aux. Projectos'!S$21,'04-Aux. Projectos'!S$38,'04-Aux. Projectos'!S$55,'04-Aux. Projectos'!S$72))</f>
        <v>0</v>
      </c>
      <c r="T246" s="28">
        <f>-IF('02. Controlo'!$C70=0,0,CHOOSE('02. Controlo'!$C70,'04-Aux. Projectos'!T$21,'04-Aux. Projectos'!T$38,'04-Aux. Projectos'!T$55,'04-Aux. Projectos'!T$72))</f>
        <v>0</v>
      </c>
      <c r="U246" s="28">
        <f>-IF('02. Controlo'!$C70=0,0,CHOOSE('02. Controlo'!$C70,'04-Aux. Projectos'!U$21,'04-Aux. Projectos'!U$38,'04-Aux. Projectos'!U$55,'04-Aux. Projectos'!U$72))</f>
        <v>0</v>
      </c>
      <c r="V246" s="28">
        <f>-IF('02. Controlo'!$C70=0,0,CHOOSE('02. Controlo'!$C70,'04-Aux. Projectos'!V$21,'04-Aux. Projectos'!V$38,'04-Aux. Projectos'!V$55,'04-Aux. Projectos'!V$72))</f>
        <v>0</v>
      </c>
      <c r="W246" s="28">
        <f>-IF('02. Controlo'!$C70=0,0,CHOOSE('02. Controlo'!$C70,'04-Aux. Projectos'!W$21,'04-Aux. Projectos'!W$38,'04-Aux. Projectos'!W$55,'04-Aux. Projectos'!W$72))</f>
        <v>0</v>
      </c>
      <c r="X246" s="28">
        <f>-IF('02. Controlo'!$C70=0,0,CHOOSE('02. Controlo'!$C70,'04-Aux. Projectos'!X$21,'04-Aux. Projectos'!X$38,'04-Aux. Projectos'!X$55,'04-Aux. Projectos'!X$72))</f>
        <v>0</v>
      </c>
      <c r="Y246" s="28">
        <f>-IF('02. Controlo'!$C70=0,0,CHOOSE('02. Controlo'!$C70,'04-Aux. Projectos'!Y$21,'04-Aux. Projectos'!Y$38,'04-Aux. Projectos'!Y$55,'04-Aux. Projectos'!Y$72))</f>
        <v>0</v>
      </c>
      <c r="Z246" s="28">
        <f>-IF('02. Controlo'!$C70=0,0,CHOOSE('02. Controlo'!$C70,'04-Aux. Projectos'!Z$21,'04-Aux. Projectos'!Z$38,'04-Aux. Projectos'!Z$55,'04-Aux. Projectos'!Z$72))</f>
        <v>0</v>
      </c>
      <c r="AA246" s="28">
        <f>-IF('02. Controlo'!$C70=0,0,CHOOSE('02. Controlo'!$C70,'04-Aux. Projectos'!AA$21,'04-Aux. Projectos'!AA$38,'04-Aux. Projectos'!AA$55,'04-Aux. Projectos'!AA$72))</f>
        <v>0</v>
      </c>
      <c r="AB246" s="28">
        <f>-IF('02. Controlo'!$C70=0,0,CHOOSE('02. Controlo'!$C70,'04-Aux. Projectos'!AB$21,'04-Aux. Projectos'!AB$38,'04-Aux. Projectos'!AB$55,'04-Aux. Projectos'!AB$72))</f>
        <v>0</v>
      </c>
      <c r="AC246" s="28">
        <f>-IF('02. Controlo'!$C70=0,0,CHOOSE('02. Controlo'!$C70,'04-Aux. Projectos'!AC$21,'04-Aux. Projectos'!AC$38,'04-Aux. Projectos'!AC$55,'04-Aux. Projectos'!AC$72))</f>
        <v>0</v>
      </c>
      <c r="AD246" s="28">
        <f>-IF('02. Controlo'!$C70=0,0,CHOOSE('02. Controlo'!$C70,'04-Aux. Projectos'!AD$21,'04-Aux. Projectos'!AD$38,'04-Aux. Projectos'!AD$55,'04-Aux. Projectos'!AD$72))</f>
        <v>0</v>
      </c>
      <c r="AE246" s="28">
        <f>-IF('02. Controlo'!$C70=0,0,CHOOSE('02. Controlo'!$C70,'04-Aux. Projectos'!AE$21,'04-Aux. Projectos'!AE$38,'04-Aux. Projectos'!AE$55,'04-Aux. Projectos'!AE$72))</f>
        <v>0</v>
      </c>
      <c r="AF246" s="28">
        <f>-IF('02. Controlo'!$C70=0,0,CHOOSE('02. Controlo'!$C70,'04-Aux. Projectos'!AF$21,'04-Aux. Projectos'!AF$38,'04-Aux. Projectos'!AF$55,'04-Aux. Projectos'!AF$72))</f>
        <v>0</v>
      </c>
      <c r="AG246" s="28">
        <f>-IF('02. Controlo'!$C70=0,0,CHOOSE('02. Controlo'!$C70,'04-Aux. Projectos'!AG$21,'04-Aux. Projectos'!AG$38,'04-Aux. Projectos'!AG$55,'04-Aux. Projectos'!AG$72))</f>
        <v>0</v>
      </c>
    </row>
    <row r="247" spans="2:33" ht="15" customHeight="1" x14ac:dyDescent="0.25">
      <c r="B247" s="36">
        <f t="shared" si="72"/>
        <v>20</v>
      </c>
      <c r="D247" s="28">
        <f>-IF('02. Controlo'!$C71=0,0,CHOOSE('02. Controlo'!$C71,'04-Aux. Projectos'!D$21,'04-Aux. Projectos'!D$38,'04-Aux. Projectos'!D$55,'04-Aux. Projectos'!D$72))</f>
        <v>0</v>
      </c>
      <c r="E247" s="28">
        <f>-IF('02. Controlo'!$C71=0,0,CHOOSE('02. Controlo'!$C71,'04-Aux. Projectos'!E$21,'04-Aux. Projectos'!E$38,'04-Aux. Projectos'!E$55,'04-Aux. Projectos'!E$72))</f>
        <v>0</v>
      </c>
      <c r="F247" s="28">
        <f>-IF('02. Controlo'!$C71=0,0,CHOOSE('02. Controlo'!$C71,'04-Aux. Projectos'!F$21,'04-Aux. Projectos'!F$38,'04-Aux. Projectos'!F$55,'04-Aux. Projectos'!F$72))</f>
        <v>0</v>
      </c>
      <c r="G247" s="28">
        <f>-IF('02. Controlo'!$C71=0,0,CHOOSE('02. Controlo'!$C71,'04-Aux. Projectos'!G$21,'04-Aux. Projectos'!G$38,'04-Aux. Projectos'!G$55,'04-Aux. Projectos'!G$72))</f>
        <v>0</v>
      </c>
      <c r="H247" s="28">
        <f>-IF('02. Controlo'!$C71=0,0,CHOOSE('02. Controlo'!$C71,'04-Aux. Projectos'!H$21,'04-Aux. Projectos'!H$38,'04-Aux. Projectos'!H$55,'04-Aux. Projectos'!H$72))</f>
        <v>0</v>
      </c>
      <c r="I247" s="28">
        <f>-IF('02. Controlo'!$C71=0,0,CHOOSE('02. Controlo'!$C71,'04-Aux. Projectos'!I$21,'04-Aux. Projectos'!I$38,'04-Aux. Projectos'!I$55,'04-Aux. Projectos'!I$72))</f>
        <v>0</v>
      </c>
      <c r="J247" s="28">
        <f>-IF('02. Controlo'!$C71=0,0,CHOOSE('02. Controlo'!$C71,'04-Aux. Projectos'!J$21,'04-Aux. Projectos'!J$38,'04-Aux. Projectos'!J$55,'04-Aux. Projectos'!J$72))</f>
        <v>0</v>
      </c>
      <c r="K247" s="28">
        <f>-IF('02. Controlo'!$C71=0,0,CHOOSE('02. Controlo'!$C71,'04-Aux. Projectos'!K$21,'04-Aux. Projectos'!K$38,'04-Aux. Projectos'!K$55,'04-Aux. Projectos'!K$72))</f>
        <v>0</v>
      </c>
      <c r="L247" s="28">
        <f>-IF('02. Controlo'!$C71=0,0,CHOOSE('02. Controlo'!$C71,'04-Aux. Projectos'!L$21,'04-Aux. Projectos'!L$38,'04-Aux. Projectos'!L$55,'04-Aux. Projectos'!L$72))</f>
        <v>0</v>
      </c>
      <c r="M247" s="28">
        <f>-IF('02. Controlo'!$C71=0,0,CHOOSE('02. Controlo'!$C71,'04-Aux. Projectos'!M$21,'04-Aux. Projectos'!M$38,'04-Aux. Projectos'!M$55,'04-Aux. Projectos'!M$72))</f>
        <v>0</v>
      </c>
      <c r="N247" s="28">
        <f>-IF('02. Controlo'!$C71=0,0,CHOOSE('02. Controlo'!$C71,'04-Aux. Projectos'!N$21,'04-Aux. Projectos'!N$38,'04-Aux. Projectos'!N$55,'04-Aux. Projectos'!N$72))</f>
        <v>0</v>
      </c>
      <c r="O247" s="28">
        <f>-IF('02. Controlo'!$C71=0,0,CHOOSE('02. Controlo'!$C71,'04-Aux. Projectos'!O$21,'04-Aux. Projectos'!O$38,'04-Aux. Projectos'!O$55,'04-Aux. Projectos'!O$72))</f>
        <v>0</v>
      </c>
      <c r="P247" s="28">
        <f>-IF('02. Controlo'!$C71=0,0,CHOOSE('02. Controlo'!$C71,'04-Aux. Projectos'!P$21,'04-Aux. Projectos'!P$38,'04-Aux. Projectos'!P$55,'04-Aux. Projectos'!P$72))</f>
        <v>0</v>
      </c>
      <c r="Q247" s="28">
        <f>-IF('02. Controlo'!$C71=0,0,CHOOSE('02. Controlo'!$C71,'04-Aux. Projectos'!Q$21,'04-Aux. Projectos'!Q$38,'04-Aux. Projectos'!Q$55,'04-Aux. Projectos'!Q$72))</f>
        <v>0</v>
      </c>
      <c r="R247" s="28">
        <f>-IF('02. Controlo'!$C71=0,0,CHOOSE('02. Controlo'!$C71,'04-Aux. Projectos'!R$21,'04-Aux. Projectos'!R$38,'04-Aux. Projectos'!R$55,'04-Aux. Projectos'!R$72))</f>
        <v>0</v>
      </c>
      <c r="S247" s="28">
        <f>-IF('02. Controlo'!$C71=0,0,CHOOSE('02. Controlo'!$C71,'04-Aux. Projectos'!S$21,'04-Aux. Projectos'!S$38,'04-Aux. Projectos'!S$55,'04-Aux. Projectos'!S$72))</f>
        <v>0</v>
      </c>
      <c r="T247" s="28">
        <f>-IF('02. Controlo'!$C71=0,0,CHOOSE('02. Controlo'!$C71,'04-Aux. Projectos'!T$21,'04-Aux. Projectos'!T$38,'04-Aux. Projectos'!T$55,'04-Aux. Projectos'!T$72))</f>
        <v>0</v>
      </c>
      <c r="U247" s="28">
        <f>-IF('02. Controlo'!$C71=0,0,CHOOSE('02. Controlo'!$C71,'04-Aux. Projectos'!U$21,'04-Aux. Projectos'!U$38,'04-Aux. Projectos'!U$55,'04-Aux. Projectos'!U$72))</f>
        <v>0</v>
      </c>
      <c r="V247" s="28">
        <f>-IF('02. Controlo'!$C71=0,0,CHOOSE('02. Controlo'!$C71,'04-Aux. Projectos'!V$21,'04-Aux. Projectos'!V$38,'04-Aux. Projectos'!V$55,'04-Aux. Projectos'!V$72))</f>
        <v>0</v>
      </c>
      <c r="W247" s="28">
        <f>-IF('02. Controlo'!$C71=0,0,CHOOSE('02. Controlo'!$C71,'04-Aux. Projectos'!W$21,'04-Aux. Projectos'!W$38,'04-Aux. Projectos'!W$55,'04-Aux. Projectos'!W$72))</f>
        <v>0</v>
      </c>
      <c r="X247" s="28">
        <f>-IF('02. Controlo'!$C71=0,0,CHOOSE('02. Controlo'!$C71,'04-Aux. Projectos'!X$21,'04-Aux. Projectos'!X$38,'04-Aux. Projectos'!X$55,'04-Aux. Projectos'!X$72))</f>
        <v>0</v>
      </c>
      <c r="Y247" s="28">
        <f>-IF('02. Controlo'!$C71=0,0,CHOOSE('02. Controlo'!$C71,'04-Aux. Projectos'!Y$21,'04-Aux. Projectos'!Y$38,'04-Aux. Projectos'!Y$55,'04-Aux. Projectos'!Y$72))</f>
        <v>0</v>
      </c>
      <c r="Z247" s="28">
        <f>-IF('02. Controlo'!$C71=0,0,CHOOSE('02. Controlo'!$C71,'04-Aux. Projectos'!Z$21,'04-Aux. Projectos'!Z$38,'04-Aux. Projectos'!Z$55,'04-Aux. Projectos'!Z$72))</f>
        <v>0</v>
      </c>
      <c r="AA247" s="28">
        <f>-IF('02. Controlo'!$C71=0,0,CHOOSE('02. Controlo'!$C71,'04-Aux. Projectos'!AA$21,'04-Aux. Projectos'!AA$38,'04-Aux. Projectos'!AA$55,'04-Aux. Projectos'!AA$72))</f>
        <v>0</v>
      </c>
      <c r="AB247" s="28">
        <f>-IF('02. Controlo'!$C71=0,0,CHOOSE('02. Controlo'!$C71,'04-Aux. Projectos'!AB$21,'04-Aux. Projectos'!AB$38,'04-Aux. Projectos'!AB$55,'04-Aux. Projectos'!AB$72))</f>
        <v>0</v>
      </c>
      <c r="AC247" s="28">
        <f>-IF('02. Controlo'!$C71=0,0,CHOOSE('02. Controlo'!$C71,'04-Aux. Projectos'!AC$21,'04-Aux. Projectos'!AC$38,'04-Aux. Projectos'!AC$55,'04-Aux. Projectos'!AC$72))</f>
        <v>0</v>
      </c>
      <c r="AD247" s="28">
        <f>-IF('02. Controlo'!$C71=0,0,CHOOSE('02. Controlo'!$C71,'04-Aux. Projectos'!AD$21,'04-Aux. Projectos'!AD$38,'04-Aux. Projectos'!AD$55,'04-Aux. Projectos'!AD$72))</f>
        <v>0</v>
      </c>
      <c r="AE247" s="28">
        <f>-IF('02. Controlo'!$C71=0,0,CHOOSE('02. Controlo'!$C71,'04-Aux. Projectos'!AE$21,'04-Aux. Projectos'!AE$38,'04-Aux. Projectos'!AE$55,'04-Aux. Projectos'!AE$72))</f>
        <v>0</v>
      </c>
      <c r="AF247" s="28">
        <f>-IF('02. Controlo'!$C71=0,0,CHOOSE('02. Controlo'!$C71,'04-Aux. Projectos'!AF$21,'04-Aux. Projectos'!AF$38,'04-Aux. Projectos'!AF$55,'04-Aux. Projectos'!AF$72))</f>
        <v>0</v>
      </c>
      <c r="AG247" s="28">
        <f>-IF('02. Controlo'!$C71=0,0,CHOOSE('02. Controlo'!$C71,'04-Aux. Projectos'!AG$21,'04-Aux. Projectos'!AG$38,'04-Aux. Projectos'!AG$55,'04-Aux. Projectos'!AG$72))</f>
        <v>0</v>
      </c>
    </row>
    <row r="248" spans="2:33" ht="15" customHeight="1" x14ac:dyDescent="0.25">
      <c r="B248" s="36"/>
      <c r="D248" s="28"/>
      <c r="E248" s="28"/>
      <c r="F248" s="28"/>
      <c r="G248" s="28"/>
      <c r="H248" s="28"/>
      <c r="I248" s="28"/>
      <c r="J248" s="28"/>
      <c r="K248" s="28"/>
      <c r="L248" s="28"/>
      <c r="M248" s="28"/>
      <c r="N248" s="28"/>
      <c r="O248" s="28"/>
      <c r="P248" s="28"/>
      <c r="Q248" s="28"/>
      <c r="R248" s="28"/>
      <c r="S248" s="28"/>
      <c r="T248" s="28"/>
      <c r="U248" s="28"/>
      <c r="V248" s="28"/>
      <c r="W248" s="28"/>
      <c r="X248" s="28"/>
      <c r="Y248" s="28"/>
      <c r="Z248" s="28"/>
      <c r="AA248" s="28"/>
      <c r="AB248" s="28"/>
      <c r="AC248" s="28"/>
      <c r="AD248" s="28"/>
      <c r="AE248" s="28"/>
      <c r="AF248" s="28"/>
      <c r="AG248" s="28"/>
    </row>
    <row r="249" spans="2:33" ht="15" customHeight="1" x14ac:dyDescent="0.25">
      <c r="B249" s="2" t="s">
        <v>97</v>
      </c>
      <c r="D249" s="13">
        <f t="shared" ref="D249:AG249" si="73">+D7</f>
        <v>1</v>
      </c>
      <c r="E249" s="13">
        <f t="shared" si="73"/>
        <v>2</v>
      </c>
      <c r="F249" s="13">
        <f t="shared" si="73"/>
        <v>3</v>
      </c>
      <c r="G249" s="13">
        <f t="shared" si="73"/>
        <v>4</v>
      </c>
      <c r="H249" s="13">
        <f t="shared" si="73"/>
        <v>5</v>
      </c>
      <c r="I249" s="13">
        <f t="shared" si="73"/>
        <v>6</v>
      </c>
      <c r="J249" s="13">
        <f t="shared" si="73"/>
        <v>7</v>
      </c>
      <c r="K249" s="13">
        <f t="shared" si="73"/>
        <v>8</v>
      </c>
      <c r="L249" s="13">
        <f t="shared" si="73"/>
        <v>9</v>
      </c>
      <c r="M249" s="13">
        <f t="shared" si="73"/>
        <v>10</v>
      </c>
      <c r="N249" s="13">
        <f t="shared" si="73"/>
        <v>11</v>
      </c>
      <c r="O249" s="13">
        <f t="shared" si="73"/>
        <v>12</v>
      </c>
      <c r="P249" s="13">
        <f t="shared" si="73"/>
        <v>13</v>
      </c>
      <c r="Q249" s="13">
        <f t="shared" si="73"/>
        <v>14</v>
      </c>
      <c r="R249" s="13">
        <f t="shared" si="73"/>
        <v>15</v>
      </c>
      <c r="S249" s="13">
        <f t="shared" si="73"/>
        <v>16</v>
      </c>
      <c r="T249" s="13">
        <f t="shared" si="73"/>
        <v>17</v>
      </c>
      <c r="U249" s="13">
        <f t="shared" si="73"/>
        <v>18</v>
      </c>
      <c r="V249" s="13">
        <f t="shared" si="73"/>
        <v>19</v>
      </c>
      <c r="W249" s="13">
        <f t="shared" si="73"/>
        <v>20</v>
      </c>
      <c r="X249" s="13">
        <f t="shared" si="73"/>
        <v>21</v>
      </c>
      <c r="Y249" s="13">
        <f t="shared" si="73"/>
        <v>22</v>
      </c>
      <c r="Z249" s="13">
        <f t="shared" si="73"/>
        <v>23</v>
      </c>
      <c r="AA249" s="13">
        <f t="shared" si="73"/>
        <v>24</v>
      </c>
      <c r="AB249" s="13">
        <f t="shared" si="73"/>
        <v>25</v>
      </c>
      <c r="AC249" s="13">
        <f t="shared" si="73"/>
        <v>26</v>
      </c>
      <c r="AD249" s="13">
        <f t="shared" si="73"/>
        <v>27</v>
      </c>
      <c r="AE249" s="13">
        <f t="shared" si="73"/>
        <v>28</v>
      </c>
      <c r="AF249" s="13">
        <f t="shared" si="73"/>
        <v>29</v>
      </c>
      <c r="AG249" s="13">
        <f t="shared" si="73"/>
        <v>30</v>
      </c>
    </row>
    <row r="250" spans="2:33" ht="15" customHeight="1" x14ac:dyDescent="0.25">
      <c r="B250" s="36">
        <v>1</v>
      </c>
      <c r="C250" s="13"/>
      <c r="D250" s="41">
        <f>-IF(('02. Controlo'!$F87+'02. Controlo'!$D52)=D$7,1,0)*D228*'02. Controlo'!$F52</f>
        <v>0</v>
      </c>
      <c r="E250" s="41">
        <f>-IF(('02. Controlo'!$F87+'02. Controlo'!$D52)=E$7,1,0)*E228*'02. Controlo'!$F52</f>
        <v>0</v>
      </c>
      <c r="F250" s="41">
        <f>-IF(('02. Controlo'!$F87+'02. Controlo'!$D52)=F$7,1,0)*F228*'02. Controlo'!$F52</f>
        <v>0</v>
      </c>
      <c r="G250" s="41">
        <f>-IF(('02. Controlo'!$F87+'02. Controlo'!$D52)=G$7,1,0)*G228*'02. Controlo'!$F52</f>
        <v>0</v>
      </c>
      <c r="H250" s="41">
        <f>-IF(('02. Controlo'!$F87+'02. Controlo'!$D52)=H$7,1,0)*H228*'02. Controlo'!$F52</f>
        <v>0</v>
      </c>
      <c r="I250" s="41">
        <f>-IF(('02. Controlo'!$F87+'02. Controlo'!$D52)=I$7,1,0)*I228*'02. Controlo'!$F52</f>
        <v>0</v>
      </c>
      <c r="J250" s="41">
        <f>-IF(('02. Controlo'!$F87+'02. Controlo'!$D52)=J$7,1,0)*J228*'02. Controlo'!$F52</f>
        <v>0</v>
      </c>
      <c r="K250" s="41">
        <f>-IF(('02. Controlo'!$F87+'02. Controlo'!$D52)=K$7,1,0)*K228*'02. Controlo'!$F52</f>
        <v>0</v>
      </c>
      <c r="L250" s="41">
        <f>-IF(('02. Controlo'!$F87+'02. Controlo'!$D52)=L$7,1,0)*L228*'02. Controlo'!$F52</f>
        <v>137992.87018989769</v>
      </c>
      <c r="M250" s="41">
        <f>-IF(('02. Controlo'!$F87+'02. Controlo'!$D52)=M$7,1,0)*M228*'02. Controlo'!$F52</f>
        <v>0</v>
      </c>
      <c r="N250" s="41">
        <f>-IF(('02. Controlo'!$F87+'02. Controlo'!$D52)=N$7,1,0)*N228*'02. Controlo'!$F52</f>
        <v>0</v>
      </c>
      <c r="O250" s="41">
        <f>-IF(('02. Controlo'!$F87+'02. Controlo'!$D52)=O$7,1,0)*O228*'02. Controlo'!$F52</f>
        <v>0</v>
      </c>
      <c r="P250" s="41">
        <f>-IF(('02. Controlo'!$F87+'02. Controlo'!$D52)=P$7,1,0)*P228*'02. Controlo'!$F52</f>
        <v>0</v>
      </c>
      <c r="Q250" s="41">
        <f>-IF(('02. Controlo'!$F87+'02. Controlo'!$D52)=Q$7,1,0)*Q228*'02. Controlo'!$F52</f>
        <v>0</v>
      </c>
      <c r="R250" s="41">
        <f>-IF(('02. Controlo'!$F87+'02. Controlo'!$D52)=R$7,1,0)*R228*'02. Controlo'!$F52</f>
        <v>0</v>
      </c>
      <c r="S250" s="41">
        <f>-IF(('02. Controlo'!$F87+'02. Controlo'!$D52)=S$7,1,0)*S228*'02. Controlo'!$F52</f>
        <v>0</v>
      </c>
      <c r="T250" s="41">
        <f>-IF(('02. Controlo'!$F87+'02. Controlo'!$D52)=T$7,1,0)*T228*'02. Controlo'!$F52</f>
        <v>0</v>
      </c>
      <c r="U250" s="41">
        <f>-IF(('02. Controlo'!$F87+'02. Controlo'!$D52)=U$7,1,0)*U228*'02. Controlo'!$F52</f>
        <v>0</v>
      </c>
      <c r="V250" s="41">
        <f>-IF(('02. Controlo'!$F87+'02. Controlo'!$D52)=V$7,1,0)*V228*'02. Controlo'!$F52</f>
        <v>0</v>
      </c>
      <c r="W250" s="41">
        <f>-IF(('02. Controlo'!$F87+'02. Controlo'!$D52)=W$7,1,0)*W228*'02. Controlo'!$F52</f>
        <v>0</v>
      </c>
      <c r="X250" s="41">
        <f>-IF(('02. Controlo'!$F87+'02. Controlo'!$D52)=X$7,1,0)*X228*'02. Controlo'!$F52</f>
        <v>0</v>
      </c>
      <c r="Y250" s="41">
        <f>-IF(('02. Controlo'!$F87+'02. Controlo'!$D52)=Y$7,1,0)*Y228*'02. Controlo'!$F52</f>
        <v>0</v>
      </c>
      <c r="Z250" s="41">
        <f>-IF(('02. Controlo'!$F87+'02. Controlo'!$D52)=Z$7,1,0)*Z228*'02. Controlo'!$F52</f>
        <v>0</v>
      </c>
      <c r="AA250" s="41">
        <f>-IF(('02. Controlo'!$F87+'02. Controlo'!$D52)=AA$7,1,0)*AA228*'02. Controlo'!$F52</f>
        <v>0</v>
      </c>
      <c r="AB250" s="41">
        <f>-IF(('02. Controlo'!$F87+'02. Controlo'!$D52)=AB$7,1,0)*AB228*'02. Controlo'!$F52</f>
        <v>0</v>
      </c>
      <c r="AC250" s="41">
        <f>-IF(('02. Controlo'!$F87+'02. Controlo'!$D52)=AC$7,1,0)*AC228*'02. Controlo'!$F52</f>
        <v>0</v>
      </c>
      <c r="AD250" s="41">
        <f>-IF(('02. Controlo'!$F87+'02. Controlo'!$D52)=AD$7,1,0)*AD228*'02. Controlo'!$F52</f>
        <v>0</v>
      </c>
      <c r="AE250" s="41">
        <f>-IF(('02. Controlo'!$F87+'02. Controlo'!$D52)=AE$7,1,0)*AE228*'02. Controlo'!$F52</f>
        <v>0</v>
      </c>
      <c r="AF250" s="41">
        <f>-IF(('02. Controlo'!$F87+'02. Controlo'!$D52)=AF$7,1,0)*AF228*'02. Controlo'!$F52</f>
        <v>0</v>
      </c>
      <c r="AG250" s="41">
        <f>-IF(('02. Controlo'!$F87+'02. Controlo'!$D52)=AG$7,1,0)*AG228*'02. Controlo'!$F52</f>
        <v>0</v>
      </c>
    </row>
    <row r="251" spans="2:33" ht="15" customHeight="1" x14ac:dyDescent="0.25">
      <c r="B251" s="36">
        <f>+B250+1</f>
        <v>2</v>
      </c>
      <c r="D251" s="41">
        <f>-IF(('02. Controlo'!$F88+'02. Controlo'!$D53)=D$7,1,0)*D229*'02. Controlo'!$F53</f>
        <v>0</v>
      </c>
      <c r="E251" s="41">
        <f>-IF(('02. Controlo'!$F88+'02. Controlo'!$D53)=E$7,1,0)*E229*'02. Controlo'!$F53</f>
        <v>0</v>
      </c>
      <c r="F251" s="41">
        <f>-IF(('02. Controlo'!$F88+'02. Controlo'!$D53)=F$7,1,0)*F229*'02. Controlo'!$F53</f>
        <v>0</v>
      </c>
      <c r="G251" s="41">
        <f>-IF(('02. Controlo'!$F88+'02. Controlo'!$D53)=G$7,1,0)*G229*'02. Controlo'!$F53</f>
        <v>0</v>
      </c>
      <c r="H251" s="41">
        <f>-IF(('02. Controlo'!$F88+'02. Controlo'!$D53)=H$7,1,0)*H229*'02. Controlo'!$F53</f>
        <v>0</v>
      </c>
      <c r="I251" s="41">
        <f>-IF(('02. Controlo'!$F88+'02. Controlo'!$D53)=I$7,1,0)*I229*'02. Controlo'!$F53</f>
        <v>0</v>
      </c>
      <c r="J251" s="41">
        <f>-IF(('02. Controlo'!$F88+'02. Controlo'!$D53)=J$7,1,0)*J229*'02. Controlo'!$F53</f>
        <v>0</v>
      </c>
      <c r="K251" s="41">
        <f>-IF(('02. Controlo'!$F88+'02. Controlo'!$D53)=K$7,1,0)*K229*'02. Controlo'!$F53</f>
        <v>134265.74288953163</v>
      </c>
      <c r="L251" s="41">
        <f>-IF(('02. Controlo'!$F88+'02. Controlo'!$D53)=L$7,1,0)*L229*'02. Controlo'!$F53</f>
        <v>0</v>
      </c>
      <c r="M251" s="41">
        <f>-IF(('02. Controlo'!$F88+'02. Controlo'!$D53)=M$7,1,0)*M229*'02. Controlo'!$F53</f>
        <v>0</v>
      </c>
      <c r="N251" s="41">
        <f>-IF(('02. Controlo'!$F88+'02. Controlo'!$D53)=N$7,1,0)*N229*'02. Controlo'!$F53</f>
        <v>0</v>
      </c>
      <c r="O251" s="41">
        <f>-IF(('02. Controlo'!$F88+'02. Controlo'!$D53)=O$7,1,0)*O229*'02. Controlo'!$F53</f>
        <v>0</v>
      </c>
      <c r="P251" s="41">
        <f>-IF(('02. Controlo'!$F88+'02. Controlo'!$D53)=P$7,1,0)*P229*'02. Controlo'!$F53</f>
        <v>0</v>
      </c>
      <c r="Q251" s="41">
        <f>-IF(('02. Controlo'!$F88+'02. Controlo'!$D53)=Q$7,1,0)*Q229*'02. Controlo'!$F53</f>
        <v>0</v>
      </c>
      <c r="R251" s="41">
        <f>-IF(('02. Controlo'!$F88+'02. Controlo'!$D53)=R$7,1,0)*R229*'02. Controlo'!$F53</f>
        <v>0</v>
      </c>
      <c r="S251" s="41">
        <f>-IF(('02. Controlo'!$F88+'02. Controlo'!$D53)=S$7,1,0)*S229*'02. Controlo'!$F53</f>
        <v>0</v>
      </c>
      <c r="T251" s="41">
        <f>-IF(('02. Controlo'!$F88+'02. Controlo'!$D53)=T$7,1,0)*T229*'02. Controlo'!$F53</f>
        <v>0</v>
      </c>
      <c r="U251" s="41">
        <f>-IF(('02. Controlo'!$F88+'02. Controlo'!$D53)=U$7,1,0)*U229*'02. Controlo'!$F53</f>
        <v>0</v>
      </c>
      <c r="V251" s="41">
        <f>-IF(('02. Controlo'!$F88+'02. Controlo'!$D53)=V$7,1,0)*V229*'02. Controlo'!$F53</f>
        <v>0</v>
      </c>
      <c r="W251" s="41">
        <f>-IF(('02. Controlo'!$F88+'02. Controlo'!$D53)=W$7,1,0)*W229*'02. Controlo'!$F53</f>
        <v>0</v>
      </c>
      <c r="X251" s="41">
        <f>-IF(('02. Controlo'!$F88+'02. Controlo'!$D53)=X$7,1,0)*X229*'02. Controlo'!$F53</f>
        <v>0</v>
      </c>
      <c r="Y251" s="41">
        <f>-IF(('02. Controlo'!$F88+'02. Controlo'!$D53)=Y$7,1,0)*Y229*'02. Controlo'!$F53</f>
        <v>0</v>
      </c>
      <c r="Z251" s="41">
        <f>-IF(('02. Controlo'!$F88+'02. Controlo'!$D53)=Z$7,1,0)*Z229*'02. Controlo'!$F53</f>
        <v>0</v>
      </c>
      <c r="AA251" s="41">
        <f>-IF(('02. Controlo'!$F88+'02. Controlo'!$D53)=AA$7,1,0)*AA229*'02. Controlo'!$F53</f>
        <v>0</v>
      </c>
      <c r="AB251" s="41">
        <f>-IF(('02. Controlo'!$F88+'02. Controlo'!$D53)=AB$7,1,0)*AB229*'02. Controlo'!$F53</f>
        <v>0</v>
      </c>
      <c r="AC251" s="41">
        <f>-IF(('02. Controlo'!$F88+'02. Controlo'!$D53)=AC$7,1,0)*AC229*'02. Controlo'!$F53</f>
        <v>0</v>
      </c>
      <c r="AD251" s="41">
        <f>-IF(('02. Controlo'!$F88+'02. Controlo'!$D53)=AD$7,1,0)*AD229*'02. Controlo'!$F53</f>
        <v>0</v>
      </c>
      <c r="AE251" s="41">
        <f>-IF(('02. Controlo'!$F88+'02. Controlo'!$D53)=AE$7,1,0)*AE229*'02. Controlo'!$F53</f>
        <v>0</v>
      </c>
      <c r="AF251" s="41">
        <f>-IF(('02. Controlo'!$F88+'02. Controlo'!$D53)=AF$7,1,0)*AF229*'02. Controlo'!$F53</f>
        <v>0</v>
      </c>
      <c r="AG251" s="41">
        <f>-IF(('02. Controlo'!$F88+'02. Controlo'!$D53)=AG$7,1,0)*AG229*'02. Controlo'!$F53</f>
        <v>0</v>
      </c>
    </row>
    <row r="252" spans="2:33" ht="15" customHeight="1" x14ac:dyDescent="0.25">
      <c r="B252" s="36">
        <f t="shared" ref="B252:B269" si="74">+B251+1</f>
        <v>3</v>
      </c>
      <c r="D252" s="41">
        <f>-IF(('02. Controlo'!$F89+'02. Controlo'!$D54)=D$7,1,0)*D230*'02. Controlo'!$F54</f>
        <v>0</v>
      </c>
      <c r="E252" s="41">
        <f>-IF(('02. Controlo'!$F89+'02. Controlo'!$D54)=E$7,1,0)*E230*'02. Controlo'!$F54</f>
        <v>0</v>
      </c>
      <c r="F252" s="41">
        <f>-IF(('02. Controlo'!$F89+'02. Controlo'!$D54)=F$7,1,0)*F230*'02. Controlo'!$F54</f>
        <v>0</v>
      </c>
      <c r="G252" s="41">
        <f>-IF(('02. Controlo'!$F89+'02. Controlo'!$D54)=G$7,1,0)*G230*'02. Controlo'!$F54</f>
        <v>0</v>
      </c>
      <c r="H252" s="41">
        <f>-IF(('02. Controlo'!$F89+'02. Controlo'!$D54)=H$7,1,0)*H230*'02. Controlo'!$F54</f>
        <v>0</v>
      </c>
      <c r="I252" s="41">
        <f>-IF(('02. Controlo'!$F89+'02. Controlo'!$D54)=I$7,1,0)*I230*'02. Controlo'!$F54</f>
        <v>66614.198474128178</v>
      </c>
      <c r="J252" s="41">
        <f>-IF(('02. Controlo'!$F89+'02. Controlo'!$D54)=J$7,1,0)*J230*'02. Controlo'!$F54</f>
        <v>0</v>
      </c>
      <c r="K252" s="41">
        <f>-IF(('02. Controlo'!$F89+'02. Controlo'!$D54)=K$7,1,0)*K230*'02. Controlo'!$F54</f>
        <v>0</v>
      </c>
      <c r="L252" s="41">
        <f>-IF(('02. Controlo'!$F89+'02. Controlo'!$D54)=L$7,1,0)*L230*'02. Controlo'!$F54</f>
        <v>0</v>
      </c>
      <c r="M252" s="41">
        <f>-IF(('02. Controlo'!$F89+'02. Controlo'!$D54)=M$7,1,0)*M230*'02. Controlo'!$F54</f>
        <v>0</v>
      </c>
      <c r="N252" s="41">
        <f>-IF(('02. Controlo'!$F89+'02. Controlo'!$D54)=N$7,1,0)*N230*'02. Controlo'!$F54</f>
        <v>0</v>
      </c>
      <c r="O252" s="41">
        <f>-IF(('02. Controlo'!$F89+'02. Controlo'!$D54)=O$7,1,0)*O230*'02. Controlo'!$F54</f>
        <v>0</v>
      </c>
      <c r="P252" s="41">
        <f>-IF(('02. Controlo'!$F89+'02. Controlo'!$D54)=P$7,1,0)*P230*'02. Controlo'!$F54</f>
        <v>0</v>
      </c>
      <c r="Q252" s="41">
        <f>-IF(('02. Controlo'!$F89+'02. Controlo'!$D54)=Q$7,1,0)*Q230*'02. Controlo'!$F54</f>
        <v>0</v>
      </c>
      <c r="R252" s="41">
        <f>-IF(('02. Controlo'!$F89+'02. Controlo'!$D54)=R$7,1,0)*R230*'02. Controlo'!$F54</f>
        <v>0</v>
      </c>
      <c r="S252" s="41">
        <f>-IF(('02. Controlo'!$F89+'02. Controlo'!$D54)=S$7,1,0)*S230*'02. Controlo'!$F54</f>
        <v>0</v>
      </c>
      <c r="T252" s="41">
        <f>-IF(('02. Controlo'!$F89+'02. Controlo'!$D54)=T$7,1,0)*T230*'02. Controlo'!$F54</f>
        <v>0</v>
      </c>
      <c r="U252" s="41">
        <f>-IF(('02. Controlo'!$F89+'02. Controlo'!$D54)=U$7,1,0)*U230*'02. Controlo'!$F54</f>
        <v>0</v>
      </c>
      <c r="V252" s="41">
        <f>-IF(('02. Controlo'!$F89+'02. Controlo'!$D54)=V$7,1,0)*V230*'02. Controlo'!$F54</f>
        <v>0</v>
      </c>
      <c r="W252" s="41">
        <f>-IF(('02. Controlo'!$F89+'02. Controlo'!$D54)=W$7,1,0)*W230*'02. Controlo'!$F54</f>
        <v>0</v>
      </c>
      <c r="X252" s="41">
        <f>-IF(('02. Controlo'!$F89+'02. Controlo'!$D54)=X$7,1,0)*X230*'02. Controlo'!$F54</f>
        <v>0</v>
      </c>
      <c r="Y252" s="41">
        <f>-IF(('02. Controlo'!$F89+'02. Controlo'!$D54)=Y$7,1,0)*Y230*'02. Controlo'!$F54</f>
        <v>0</v>
      </c>
      <c r="Z252" s="41">
        <f>-IF(('02. Controlo'!$F89+'02. Controlo'!$D54)=Z$7,1,0)*Z230*'02. Controlo'!$F54</f>
        <v>0</v>
      </c>
      <c r="AA252" s="41">
        <f>-IF(('02. Controlo'!$F89+'02. Controlo'!$D54)=AA$7,1,0)*AA230*'02. Controlo'!$F54</f>
        <v>0</v>
      </c>
      <c r="AB252" s="41">
        <f>-IF(('02. Controlo'!$F89+'02. Controlo'!$D54)=AB$7,1,0)*AB230*'02. Controlo'!$F54</f>
        <v>0</v>
      </c>
      <c r="AC252" s="41">
        <f>-IF(('02. Controlo'!$F89+'02. Controlo'!$D54)=AC$7,1,0)*AC230*'02. Controlo'!$F54</f>
        <v>0</v>
      </c>
      <c r="AD252" s="41">
        <f>-IF(('02. Controlo'!$F89+'02. Controlo'!$D54)=AD$7,1,0)*AD230*'02. Controlo'!$F54</f>
        <v>0</v>
      </c>
      <c r="AE252" s="41">
        <f>-IF(('02. Controlo'!$F89+'02. Controlo'!$D54)=AE$7,1,0)*AE230*'02. Controlo'!$F54</f>
        <v>0</v>
      </c>
      <c r="AF252" s="41">
        <f>-IF(('02. Controlo'!$F89+'02. Controlo'!$D54)=AF$7,1,0)*AF230*'02. Controlo'!$F54</f>
        <v>0</v>
      </c>
      <c r="AG252" s="41">
        <f>-IF(('02. Controlo'!$F89+'02. Controlo'!$D54)=AG$7,1,0)*AG230*'02. Controlo'!$F54</f>
        <v>0</v>
      </c>
    </row>
    <row r="253" spans="2:33" ht="15" customHeight="1" x14ac:dyDescent="0.25">
      <c r="B253" s="36">
        <f t="shared" si="74"/>
        <v>4</v>
      </c>
      <c r="D253" s="41">
        <f>-IF(('02. Controlo'!$F90+'02. Controlo'!$D55)=D$7,1,0)*D231*'02. Controlo'!$F55</f>
        <v>0</v>
      </c>
      <c r="E253" s="41">
        <f>-IF(('02. Controlo'!$F90+'02. Controlo'!$D55)=E$7,1,0)*E231*'02. Controlo'!$F55</f>
        <v>0</v>
      </c>
      <c r="F253" s="41">
        <f>-IF(('02. Controlo'!$F90+'02. Controlo'!$D55)=F$7,1,0)*F231*'02. Controlo'!$F55</f>
        <v>0</v>
      </c>
      <c r="G253" s="41">
        <f>-IF(('02. Controlo'!$F90+'02. Controlo'!$D55)=G$7,1,0)*G231*'02. Controlo'!$F55</f>
        <v>0</v>
      </c>
      <c r="H253" s="41">
        <f>-IF(('02. Controlo'!$F90+'02. Controlo'!$D55)=H$7,1,0)*H231*'02. Controlo'!$F55</f>
        <v>0</v>
      </c>
      <c r="I253" s="41">
        <f>-IF(('02. Controlo'!$F90+'02. Controlo'!$D55)=I$7,1,0)*I231*'02. Controlo'!$F55</f>
        <v>0</v>
      </c>
      <c r="J253" s="41">
        <f>-IF(('02. Controlo'!$F90+'02. Controlo'!$D55)=J$7,1,0)*J231*'02. Controlo'!$F55</f>
        <v>0</v>
      </c>
      <c r="K253" s="41">
        <f>-IF(('02. Controlo'!$F90+'02. Controlo'!$D55)=K$7,1,0)*K231*'02. Controlo'!$F55</f>
        <v>0</v>
      </c>
      <c r="L253" s="41">
        <f>-IF(('02. Controlo'!$F90+'02. Controlo'!$D55)=L$7,1,0)*L231*'02. Controlo'!$F55</f>
        <v>0</v>
      </c>
      <c r="M253" s="41">
        <f>-IF(('02. Controlo'!$F90+'02. Controlo'!$D55)=M$7,1,0)*M231*'02. Controlo'!$F55</f>
        <v>0</v>
      </c>
      <c r="N253" s="41">
        <f>-IF(('02. Controlo'!$F90+'02. Controlo'!$D55)=N$7,1,0)*N231*'02. Controlo'!$F55</f>
        <v>105149.74263928973</v>
      </c>
      <c r="O253" s="41">
        <f>-IF(('02. Controlo'!$F90+'02. Controlo'!$D55)=O$7,1,0)*O231*'02. Controlo'!$F55</f>
        <v>0</v>
      </c>
      <c r="P253" s="41">
        <f>-IF(('02. Controlo'!$F90+'02. Controlo'!$D55)=P$7,1,0)*P231*'02. Controlo'!$F55</f>
        <v>0</v>
      </c>
      <c r="Q253" s="41">
        <f>-IF(('02. Controlo'!$F90+'02. Controlo'!$D55)=Q$7,1,0)*Q231*'02. Controlo'!$F55</f>
        <v>0</v>
      </c>
      <c r="R253" s="41">
        <f>-IF(('02. Controlo'!$F90+'02. Controlo'!$D55)=R$7,1,0)*R231*'02. Controlo'!$F55</f>
        <v>0</v>
      </c>
      <c r="S253" s="41">
        <f>-IF(('02. Controlo'!$F90+'02. Controlo'!$D55)=S$7,1,0)*S231*'02. Controlo'!$F55</f>
        <v>0</v>
      </c>
      <c r="T253" s="41">
        <f>-IF(('02. Controlo'!$F90+'02. Controlo'!$D55)=T$7,1,0)*T231*'02. Controlo'!$F55</f>
        <v>0</v>
      </c>
      <c r="U253" s="41">
        <f>-IF(('02. Controlo'!$F90+'02. Controlo'!$D55)=U$7,1,0)*U231*'02. Controlo'!$F55</f>
        <v>0</v>
      </c>
      <c r="V253" s="41">
        <f>-IF(('02. Controlo'!$F90+'02. Controlo'!$D55)=V$7,1,0)*V231*'02. Controlo'!$F55</f>
        <v>0</v>
      </c>
      <c r="W253" s="41">
        <f>-IF(('02. Controlo'!$F90+'02. Controlo'!$D55)=W$7,1,0)*W231*'02. Controlo'!$F55</f>
        <v>0</v>
      </c>
      <c r="X253" s="41">
        <f>-IF(('02. Controlo'!$F90+'02. Controlo'!$D55)=X$7,1,0)*X231*'02. Controlo'!$F55</f>
        <v>0</v>
      </c>
      <c r="Y253" s="41">
        <f>-IF(('02. Controlo'!$F90+'02. Controlo'!$D55)=Y$7,1,0)*Y231*'02. Controlo'!$F55</f>
        <v>0</v>
      </c>
      <c r="Z253" s="41">
        <f>-IF(('02. Controlo'!$F90+'02. Controlo'!$D55)=Z$7,1,0)*Z231*'02. Controlo'!$F55</f>
        <v>0</v>
      </c>
      <c r="AA253" s="41">
        <f>-IF(('02. Controlo'!$F90+'02. Controlo'!$D55)=AA$7,1,0)*AA231*'02. Controlo'!$F55</f>
        <v>0</v>
      </c>
      <c r="AB253" s="41">
        <f>-IF(('02. Controlo'!$F90+'02. Controlo'!$D55)=AB$7,1,0)*AB231*'02. Controlo'!$F55</f>
        <v>0</v>
      </c>
      <c r="AC253" s="41">
        <f>-IF(('02. Controlo'!$F90+'02. Controlo'!$D55)=AC$7,1,0)*AC231*'02. Controlo'!$F55</f>
        <v>0</v>
      </c>
      <c r="AD253" s="41">
        <f>-IF(('02. Controlo'!$F90+'02. Controlo'!$D55)=AD$7,1,0)*AD231*'02. Controlo'!$F55</f>
        <v>0</v>
      </c>
      <c r="AE253" s="41">
        <f>-IF(('02. Controlo'!$F90+'02. Controlo'!$D55)=AE$7,1,0)*AE231*'02. Controlo'!$F55</f>
        <v>0</v>
      </c>
      <c r="AF253" s="41">
        <f>-IF(('02. Controlo'!$F90+'02. Controlo'!$D55)=AF$7,1,0)*AF231*'02. Controlo'!$F55</f>
        <v>0</v>
      </c>
      <c r="AG253" s="41">
        <f>-IF(('02. Controlo'!$F90+'02. Controlo'!$D55)=AG$7,1,0)*AG231*'02. Controlo'!$F55</f>
        <v>0</v>
      </c>
    </row>
    <row r="254" spans="2:33" ht="15" customHeight="1" x14ac:dyDescent="0.25">
      <c r="B254" s="36">
        <f t="shared" si="74"/>
        <v>5</v>
      </c>
      <c r="D254" s="41">
        <f>-IF(('02. Controlo'!$F91+'02. Controlo'!$D56)=D$7,1,0)*D232*'02. Controlo'!$F56</f>
        <v>0</v>
      </c>
      <c r="E254" s="41">
        <f>-IF(('02. Controlo'!$F91+'02. Controlo'!$D56)=E$7,1,0)*E232*'02. Controlo'!$F56</f>
        <v>0</v>
      </c>
      <c r="F254" s="41">
        <f>-IF(('02. Controlo'!$F91+'02. Controlo'!$D56)=F$7,1,0)*F232*'02. Controlo'!$F56</f>
        <v>0</v>
      </c>
      <c r="G254" s="41">
        <f>-IF(('02. Controlo'!$F91+'02. Controlo'!$D56)=G$7,1,0)*G232*'02. Controlo'!$F56</f>
        <v>0</v>
      </c>
      <c r="H254" s="41">
        <f>-IF(('02. Controlo'!$F91+'02. Controlo'!$D56)=H$7,1,0)*H232*'02. Controlo'!$F56</f>
        <v>0</v>
      </c>
      <c r="I254" s="41">
        <f>-IF(('02. Controlo'!$F91+'02. Controlo'!$D56)=I$7,1,0)*I232*'02. Controlo'!$F56</f>
        <v>0</v>
      </c>
      <c r="J254" s="41">
        <f>-IF(('02. Controlo'!$F91+'02. Controlo'!$D56)=J$7,1,0)*J232*'02. Controlo'!$F56</f>
        <v>0</v>
      </c>
      <c r="K254" s="41">
        <f>-IF(('02. Controlo'!$F91+'02. Controlo'!$D56)=K$7,1,0)*K232*'02. Controlo'!$F56</f>
        <v>0</v>
      </c>
      <c r="L254" s="41">
        <f>-IF(('02. Controlo'!$F91+'02. Controlo'!$D56)=L$7,1,0)*L232*'02. Controlo'!$F56</f>
        <v>156798.2280351693</v>
      </c>
      <c r="M254" s="41">
        <f>-IF(('02. Controlo'!$F91+'02. Controlo'!$D56)=M$7,1,0)*M232*'02. Controlo'!$F56</f>
        <v>0</v>
      </c>
      <c r="N254" s="41">
        <f>-IF(('02. Controlo'!$F91+'02. Controlo'!$D56)=N$7,1,0)*N232*'02. Controlo'!$F56</f>
        <v>0</v>
      </c>
      <c r="O254" s="41">
        <f>-IF(('02. Controlo'!$F91+'02. Controlo'!$D56)=O$7,1,0)*O232*'02. Controlo'!$F56</f>
        <v>0</v>
      </c>
      <c r="P254" s="41">
        <f>-IF(('02. Controlo'!$F91+'02. Controlo'!$D56)=P$7,1,0)*P232*'02. Controlo'!$F56</f>
        <v>0</v>
      </c>
      <c r="Q254" s="41">
        <f>-IF(('02. Controlo'!$F91+'02. Controlo'!$D56)=Q$7,1,0)*Q232*'02. Controlo'!$F56</f>
        <v>0</v>
      </c>
      <c r="R254" s="41">
        <f>-IF(('02. Controlo'!$F91+'02. Controlo'!$D56)=R$7,1,0)*R232*'02. Controlo'!$F56</f>
        <v>0</v>
      </c>
      <c r="S254" s="41">
        <f>-IF(('02. Controlo'!$F91+'02. Controlo'!$D56)=S$7,1,0)*S232*'02. Controlo'!$F56</f>
        <v>0</v>
      </c>
      <c r="T254" s="41">
        <f>-IF(('02. Controlo'!$F91+'02. Controlo'!$D56)=T$7,1,0)*T232*'02. Controlo'!$F56</f>
        <v>0</v>
      </c>
      <c r="U254" s="41">
        <f>-IF(('02. Controlo'!$F91+'02. Controlo'!$D56)=U$7,1,0)*U232*'02. Controlo'!$F56</f>
        <v>0</v>
      </c>
      <c r="V254" s="41">
        <f>-IF(('02. Controlo'!$F91+'02. Controlo'!$D56)=V$7,1,0)*V232*'02. Controlo'!$F56</f>
        <v>0</v>
      </c>
      <c r="W254" s="41">
        <f>-IF(('02. Controlo'!$F91+'02. Controlo'!$D56)=W$7,1,0)*W232*'02. Controlo'!$F56</f>
        <v>0</v>
      </c>
      <c r="X254" s="41">
        <f>-IF(('02. Controlo'!$F91+'02. Controlo'!$D56)=X$7,1,0)*X232*'02. Controlo'!$F56</f>
        <v>0</v>
      </c>
      <c r="Y254" s="41">
        <f>-IF(('02. Controlo'!$F91+'02. Controlo'!$D56)=Y$7,1,0)*Y232*'02. Controlo'!$F56</f>
        <v>0</v>
      </c>
      <c r="Z254" s="41">
        <f>-IF(('02. Controlo'!$F91+'02. Controlo'!$D56)=Z$7,1,0)*Z232*'02. Controlo'!$F56</f>
        <v>0</v>
      </c>
      <c r="AA254" s="41">
        <f>-IF(('02. Controlo'!$F91+'02. Controlo'!$D56)=AA$7,1,0)*AA232*'02. Controlo'!$F56</f>
        <v>0</v>
      </c>
      <c r="AB254" s="41">
        <f>-IF(('02. Controlo'!$F91+'02. Controlo'!$D56)=AB$7,1,0)*AB232*'02. Controlo'!$F56</f>
        <v>0</v>
      </c>
      <c r="AC254" s="41">
        <f>-IF(('02. Controlo'!$F91+'02. Controlo'!$D56)=AC$7,1,0)*AC232*'02. Controlo'!$F56</f>
        <v>0</v>
      </c>
      <c r="AD254" s="41">
        <f>-IF(('02. Controlo'!$F91+'02. Controlo'!$D56)=AD$7,1,0)*AD232*'02. Controlo'!$F56</f>
        <v>0</v>
      </c>
      <c r="AE254" s="41">
        <f>-IF(('02. Controlo'!$F91+'02. Controlo'!$D56)=AE$7,1,0)*AE232*'02. Controlo'!$F56</f>
        <v>0</v>
      </c>
      <c r="AF254" s="41">
        <f>-IF(('02. Controlo'!$F91+'02. Controlo'!$D56)=AF$7,1,0)*AF232*'02. Controlo'!$F56</f>
        <v>0</v>
      </c>
      <c r="AG254" s="41">
        <f>-IF(('02. Controlo'!$F91+'02. Controlo'!$D56)=AG$7,1,0)*AG232*'02. Controlo'!$F56</f>
        <v>0</v>
      </c>
    </row>
    <row r="255" spans="2:33" ht="15" customHeight="1" x14ac:dyDescent="0.25">
      <c r="B255" s="36">
        <f t="shared" si="74"/>
        <v>6</v>
      </c>
      <c r="D255" s="41">
        <f>-IF(('02. Controlo'!$F92+'02. Controlo'!$D57)=D$7,1,0)*D233*'02. Controlo'!$F57</f>
        <v>0</v>
      </c>
      <c r="E255" s="41">
        <f>-IF(('02. Controlo'!$F92+'02. Controlo'!$D57)=E$7,1,0)*E233*'02. Controlo'!$F57</f>
        <v>0</v>
      </c>
      <c r="F255" s="41">
        <f>-IF(('02. Controlo'!$F92+'02. Controlo'!$D57)=F$7,1,0)*F233*'02. Controlo'!$F57</f>
        <v>0</v>
      </c>
      <c r="G255" s="41">
        <f>-IF(('02. Controlo'!$F92+'02. Controlo'!$D57)=G$7,1,0)*G233*'02. Controlo'!$F57</f>
        <v>0</v>
      </c>
      <c r="H255" s="41">
        <f>-IF(('02. Controlo'!$F92+'02. Controlo'!$D57)=H$7,1,0)*H233*'02. Controlo'!$F57</f>
        <v>0</v>
      </c>
      <c r="I255" s="41">
        <f>-IF(('02. Controlo'!$F92+'02. Controlo'!$D57)=I$7,1,0)*I233*'02. Controlo'!$F57</f>
        <v>0</v>
      </c>
      <c r="J255" s="41">
        <f>-IF(('02. Controlo'!$F92+'02. Controlo'!$D57)=J$7,1,0)*J233*'02. Controlo'!$F57</f>
        <v>0</v>
      </c>
      <c r="K255" s="41">
        <f>-IF(('02. Controlo'!$F92+'02. Controlo'!$D57)=K$7,1,0)*K233*'02. Controlo'!$F57</f>
        <v>106748.07170528179</v>
      </c>
      <c r="L255" s="41">
        <f>-IF(('02. Controlo'!$F92+'02. Controlo'!$D57)=L$7,1,0)*L233*'02. Controlo'!$F57</f>
        <v>0</v>
      </c>
      <c r="M255" s="41">
        <f>-IF(('02. Controlo'!$F92+'02. Controlo'!$D57)=M$7,1,0)*M233*'02. Controlo'!$F57</f>
        <v>0</v>
      </c>
      <c r="N255" s="41">
        <f>-IF(('02. Controlo'!$F92+'02. Controlo'!$D57)=N$7,1,0)*N233*'02. Controlo'!$F57</f>
        <v>0</v>
      </c>
      <c r="O255" s="41">
        <f>-IF(('02. Controlo'!$F92+'02. Controlo'!$D57)=O$7,1,0)*O233*'02. Controlo'!$F57</f>
        <v>0</v>
      </c>
      <c r="P255" s="41">
        <f>-IF(('02. Controlo'!$F92+'02. Controlo'!$D57)=P$7,1,0)*P233*'02. Controlo'!$F57</f>
        <v>0</v>
      </c>
      <c r="Q255" s="41">
        <f>-IF(('02. Controlo'!$F92+'02. Controlo'!$D57)=Q$7,1,0)*Q233*'02. Controlo'!$F57</f>
        <v>0</v>
      </c>
      <c r="R255" s="41">
        <f>-IF(('02. Controlo'!$F92+'02. Controlo'!$D57)=R$7,1,0)*R233*'02. Controlo'!$F57</f>
        <v>0</v>
      </c>
      <c r="S255" s="41">
        <f>-IF(('02. Controlo'!$F92+'02. Controlo'!$D57)=S$7,1,0)*S233*'02. Controlo'!$F57</f>
        <v>0</v>
      </c>
      <c r="T255" s="41">
        <f>-IF(('02. Controlo'!$F92+'02. Controlo'!$D57)=T$7,1,0)*T233*'02. Controlo'!$F57</f>
        <v>0</v>
      </c>
      <c r="U255" s="41">
        <f>-IF(('02. Controlo'!$F92+'02. Controlo'!$D57)=U$7,1,0)*U233*'02. Controlo'!$F57</f>
        <v>0</v>
      </c>
      <c r="V255" s="41">
        <f>-IF(('02. Controlo'!$F92+'02. Controlo'!$D57)=V$7,1,0)*V233*'02. Controlo'!$F57</f>
        <v>0</v>
      </c>
      <c r="W255" s="41">
        <f>-IF(('02. Controlo'!$F92+'02. Controlo'!$D57)=W$7,1,0)*W233*'02. Controlo'!$F57</f>
        <v>0</v>
      </c>
      <c r="X255" s="41">
        <f>-IF(('02. Controlo'!$F92+'02. Controlo'!$D57)=X$7,1,0)*X233*'02. Controlo'!$F57</f>
        <v>0</v>
      </c>
      <c r="Y255" s="41">
        <f>-IF(('02. Controlo'!$F92+'02. Controlo'!$D57)=Y$7,1,0)*Y233*'02. Controlo'!$F57</f>
        <v>0</v>
      </c>
      <c r="Z255" s="41">
        <f>-IF(('02. Controlo'!$F92+'02. Controlo'!$D57)=Z$7,1,0)*Z233*'02. Controlo'!$F57</f>
        <v>0</v>
      </c>
      <c r="AA255" s="41">
        <f>-IF(('02. Controlo'!$F92+'02. Controlo'!$D57)=AA$7,1,0)*AA233*'02. Controlo'!$F57</f>
        <v>0</v>
      </c>
      <c r="AB255" s="41">
        <f>-IF(('02. Controlo'!$F92+'02. Controlo'!$D57)=AB$7,1,0)*AB233*'02. Controlo'!$F57</f>
        <v>0</v>
      </c>
      <c r="AC255" s="41">
        <f>-IF(('02. Controlo'!$F92+'02. Controlo'!$D57)=AC$7,1,0)*AC233*'02. Controlo'!$F57</f>
        <v>0</v>
      </c>
      <c r="AD255" s="41">
        <f>-IF(('02. Controlo'!$F92+'02. Controlo'!$D57)=AD$7,1,0)*AD233*'02. Controlo'!$F57</f>
        <v>0</v>
      </c>
      <c r="AE255" s="41">
        <f>-IF(('02. Controlo'!$F92+'02. Controlo'!$D57)=AE$7,1,0)*AE233*'02. Controlo'!$F57</f>
        <v>0</v>
      </c>
      <c r="AF255" s="41">
        <f>-IF(('02. Controlo'!$F92+'02. Controlo'!$D57)=AF$7,1,0)*AF233*'02. Controlo'!$F57</f>
        <v>0</v>
      </c>
      <c r="AG255" s="41">
        <f>-IF(('02. Controlo'!$F92+'02. Controlo'!$D57)=AG$7,1,0)*AG233*'02. Controlo'!$F57</f>
        <v>0</v>
      </c>
    </row>
    <row r="256" spans="2:33" ht="15" customHeight="1" x14ac:dyDescent="0.25">
      <c r="B256" s="36">
        <f t="shared" si="74"/>
        <v>7</v>
      </c>
      <c r="D256" s="41">
        <f>-IF(('02. Controlo'!$F93+'02. Controlo'!$D58)=D$7,1,0)*D234*'02. Controlo'!$F58</f>
        <v>0</v>
      </c>
      <c r="E256" s="41">
        <f>-IF(('02. Controlo'!$F93+'02. Controlo'!$D58)=E$7,1,0)*E234*'02. Controlo'!$F58</f>
        <v>0</v>
      </c>
      <c r="F256" s="41">
        <f>-IF(('02. Controlo'!$F93+'02. Controlo'!$D58)=F$7,1,0)*F234*'02. Controlo'!$F58</f>
        <v>0</v>
      </c>
      <c r="G256" s="41">
        <f>-IF(('02. Controlo'!$F93+'02. Controlo'!$D58)=G$7,1,0)*G234*'02. Controlo'!$F58</f>
        <v>0</v>
      </c>
      <c r="H256" s="41">
        <f>-IF(('02. Controlo'!$F93+'02. Controlo'!$D58)=H$7,1,0)*H234*'02. Controlo'!$F58</f>
        <v>0</v>
      </c>
      <c r="I256" s="41">
        <f>-IF(('02. Controlo'!$F93+'02. Controlo'!$D58)=I$7,1,0)*I234*'02. Controlo'!$F58</f>
        <v>57097.884406395584</v>
      </c>
      <c r="J256" s="41">
        <f>-IF(('02. Controlo'!$F93+'02. Controlo'!$D58)=J$7,1,0)*J234*'02. Controlo'!$F58</f>
        <v>0</v>
      </c>
      <c r="K256" s="41">
        <f>-IF(('02. Controlo'!$F93+'02. Controlo'!$D58)=K$7,1,0)*K234*'02. Controlo'!$F58</f>
        <v>0</v>
      </c>
      <c r="L256" s="41">
        <f>-IF(('02. Controlo'!$F93+'02. Controlo'!$D58)=L$7,1,0)*L234*'02. Controlo'!$F58</f>
        <v>0</v>
      </c>
      <c r="M256" s="41">
        <f>-IF(('02. Controlo'!$F93+'02. Controlo'!$D58)=M$7,1,0)*M234*'02. Controlo'!$F58</f>
        <v>0</v>
      </c>
      <c r="N256" s="41">
        <f>-IF(('02. Controlo'!$F93+'02. Controlo'!$D58)=N$7,1,0)*N234*'02. Controlo'!$F58</f>
        <v>0</v>
      </c>
      <c r="O256" s="41">
        <f>-IF(('02. Controlo'!$F93+'02. Controlo'!$D58)=O$7,1,0)*O234*'02. Controlo'!$F58</f>
        <v>0</v>
      </c>
      <c r="P256" s="41">
        <f>-IF(('02. Controlo'!$F93+'02. Controlo'!$D58)=P$7,1,0)*P234*'02. Controlo'!$F58</f>
        <v>0</v>
      </c>
      <c r="Q256" s="41">
        <f>-IF(('02. Controlo'!$F93+'02. Controlo'!$D58)=Q$7,1,0)*Q234*'02. Controlo'!$F58</f>
        <v>0</v>
      </c>
      <c r="R256" s="41">
        <f>-IF(('02. Controlo'!$F93+'02. Controlo'!$D58)=R$7,1,0)*R234*'02. Controlo'!$F58</f>
        <v>0</v>
      </c>
      <c r="S256" s="41">
        <f>-IF(('02. Controlo'!$F93+'02. Controlo'!$D58)=S$7,1,0)*S234*'02. Controlo'!$F58</f>
        <v>0</v>
      </c>
      <c r="T256" s="41">
        <f>-IF(('02. Controlo'!$F93+'02. Controlo'!$D58)=T$7,1,0)*T234*'02. Controlo'!$F58</f>
        <v>0</v>
      </c>
      <c r="U256" s="41">
        <f>-IF(('02. Controlo'!$F93+'02. Controlo'!$D58)=U$7,1,0)*U234*'02. Controlo'!$F58</f>
        <v>0</v>
      </c>
      <c r="V256" s="41">
        <f>-IF(('02. Controlo'!$F93+'02. Controlo'!$D58)=V$7,1,0)*V234*'02. Controlo'!$F58</f>
        <v>0</v>
      </c>
      <c r="W256" s="41">
        <f>-IF(('02. Controlo'!$F93+'02. Controlo'!$D58)=W$7,1,0)*W234*'02. Controlo'!$F58</f>
        <v>0</v>
      </c>
      <c r="X256" s="41">
        <f>-IF(('02. Controlo'!$F93+'02. Controlo'!$D58)=X$7,1,0)*X234*'02. Controlo'!$F58</f>
        <v>0</v>
      </c>
      <c r="Y256" s="41">
        <f>-IF(('02. Controlo'!$F93+'02. Controlo'!$D58)=Y$7,1,0)*Y234*'02. Controlo'!$F58</f>
        <v>0</v>
      </c>
      <c r="Z256" s="41">
        <f>-IF(('02. Controlo'!$F93+'02. Controlo'!$D58)=Z$7,1,0)*Z234*'02. Controlo'!$F58</f>
        <v>0</v>
      </c>
      <c r="AA256" s="41">
        <f>-IF(('02. Controlo'!$F93+'02. Controlo'!$D58)=AA$7,1,0)*AA234*'02. Controlo'!$F58</f>
        <v>0</v>
      </c>
      <c r="AB256" s="41">
        <f>-IF(('02. Controlo'!$F93+'02. Controlo'!$D58)=AB$7,1,0)*AB234*'02. Controlo'!$F58</f>
        <v>0</v>
      </c>
      <c r="AC256" s="41">
        <f>-IF(('02. Controlo'!$F93+'02. Controlo'!$D58)=AC$7,1,0)*AC234*'02. Controlo'!$F58</f>
        <v>0</v>
      </c>
      <c r="AD256" s="41">
        <f>-IF(('02. Controlo'!$F93+'02. Controlo'!$D58)=AD$7,1,0)*AD234*'02. Controlo'!$F58</f>
        <v>0</v>
      </c>
      <c r="AE256" s="41">
        <f>-IF(('02. Controlo'!$F93+'02. Controlo'!$D58)=AE$7,1,0)*AE234*'02. Controlo'!$F58</f>
        <v>0</v>
      </c>
      <c r="AF256" s="41">
        <f>-IF(('02. Controlo'!$F93+'02. Controlo'!$D58)=AF$7,1,0)*AF234*'02. Controlo'!$F58</f>
        <v>0</v>
      </c>
      <c r="AG256" s="41">
        <f>-IF(('02. Controlo'!$F93+'02. Controlo'!$D58)=AG$7,1,0)*AG234*'02. Controlo'!$F58</f>
        <v>0</v>
      </c>
    </row>
    <row r="257" spans="2:33" ht="15" customHeight="1" x14ac:dyDescent="0.25">
      <c r="B257" s="36">
        <f t="shared" si="74"/>
        <v>8</v>
      </c>
      <c r="D257" s="41">
        <f>-IF(('02. Controlo'!$F94+'02. Controlo'!$D59)=D$7,1,0)*D235*'02. Controlo'!$F59</f>
        <v>0</v>
      </c>
      <c r="E257" s="41">
        <f>-IF(('02. Controlo'!$F94+'02. Controlo'!$D59)=E$7,1,0)*E235*'02. Controlo'!$F59</f>
        <v>0</v>
      </c>
      <c r="F257" s="41">
        <f>-IF(('02. Controlo'!$F94+'02. Controlo'!$D59)=F$7,1,0)*F235*'02. Controlo'!$F59</f>
        <v>0</v>
      </c>
      <c r="G257" s="41">
        <f>-IF(('02. Controlo'!$F94+'02. Controlo'!$D59)=G$7,1,0)*G235*'02. Controlo'!$F59</f>
        <v>0</v>
      </c>
      <c r="H257" s="41">
        <f>-IF(('02. Controlo'!$F94+'02. Controlo'!$D59)=H$7,1,0)*H235*'02. Controlo'!$F59</f>
        <v>0</v>
      </c>
      <c r="I257" s="41">
        <f>-IF(('02. Controlo'!$F94+'02. Controlo'!$D59)=I$7,1,0)*I235*'02. Controlo'!$F59</f>
        <v>0</v>
      </c>
      <c r="J257" s="41">
        <f>-IF(('02. Controlo'!$F94+'02. Controlo'!$D59)=J$7,1,0)*J235*'02. Controlo'!$F59</f>
        <v>0</v>
      </c>
      <c r="K257" s="41">
        <f>-IF(('02. Controlo'!$F94+'02. Controlo'!$D59)=K$7,1,0)*K235*'02. Controlo'!$F59</f>
        <v>0</v>
      </c>
      <c r="L257" s="41">
        <f>-IF(('02. Controlo'!$F94+'02. Controlo'!$D59)=L$7,1,0)*L235*'02. Controlo'!$F59</f>
        <v>0</v>
      </c>
      <c r="M257" s="41">
        <f>-IF(('02. Controlo'!$F94+'02. Controlo'!$D59)=M$7,1,0)*M235*'02. Controlo'!$F59</f>
        <v>0</v>
      </c>
      <c r="N257" s="41">
        <f>-IF(('02. Controlo'!$F94+'02. Controlo'!$D59)=N$7,1,0)*N235*'02. Controlo'!$F59</f>
        <v>185884.58882775213</v>
      </c>
      <c r="O257" s="41">
        <f>-IF(('02. Controlo'!$F94+'02. Controlo'!$D59)=O$7,1,0)*O235*'02. Controlo'!$F59</f>
        <v>0</v>
      </c>
      <c r="P257" s="41">
        <f>-IF(('02. Controlo'!$F94+'02. Controlo'!$D59)=P$7,1,0)*P235*'02. Controlo'!$F59</f>
        <v>0</v>
      </c>
      <c r="Q257" s="41">
        <f>-IF(('02. Controlo'!$F94+'02. Controlo'!$D59)=Q$7,1,0)*Q235*'02. Controlo'!$F59</f>
        <v>0</v>
      </c>
      <c r="R257" s="41">
        <f>-IF(('02. Controlo'!$F94+'02. Controlo'!$D59)=R$7,1,0)*R235*'02. Controlo'!$F59</f>
        <v>0</v>
      </c>
      <c r="S257" s="41">
        <f>-IF(('02. Controlo'!$F94+'02. Controlo'!$D59)=S$7,1,0)*S235*'02. Controlo'!$F59</f>
        <v>0</v>
      </c>
      <c r="T257" s="41">
        <f>-IF(('02. Controlo'!$F94+'02. Controlo'!$D59)=T$7,1,0)*T235*'02. Controlo'!$F59</f>
        <v>0</v>
      </c>
      <c r="U257" s="41">
        <f>-IF(('02. Controlo'!$F94+'02. Controlo'!$D59)=U$7,1,0)*U235*'02. Controlo'!$F59</f>
        <v>0</v>
      </c>
      <c r="V257" s="41">
        <f>-IF(('02. Controlo'!$F94+'02. Controlo'!$D59)=V$7,1,0)*V235*'02. Controlo'!$F59</f>
        <v>0</v>
      </c>
      <c r="W257" s="41">
        <f>-IF(('02. Controlo'!$F94+'02. Controlo'!$D59)=W$7,1,0)*W235*'02. Controlo'!$F59</f>
        <v>0</v>
      </c>
      <c r="X257" s="41">
        <f>-IF(('02. Controlo'!$F94+'02. Controlo'!$D59)=X$7,1,0)*X235*'02. Controlo'!$F59</f>
        <v>0</v>
      </c>
      <c r="Y257" s="41">
        <f>-IF(('02. Controlo'!$F94+'02. Controlo'!$D59)=Y$7,1,0)*Y235*'02. Controlo'!$F59</f>
        <v>0</v>
      </c>
      <c r="Z257" s="41">
        <f>-IF(('02. Controlo'!$F94+'02. Controlo'!$D59)=Z$7,1,0)*Z235*'02. Controlo'!$F59</f>
        <v>0</v>
      </c>
      <c r="AA257" s="41">
        <f>-IF(('02. Controlo'!$F94+'02. Controlo'!$D59)=AA$7,1,0)*AA235*'02. Controlo'!$F59</f>
        <v>0</v>
      </c>
      <c r="AB257" s="41">
        <f>-IF(('02. Controlo'!$F94+'02. Controlo'!$D59)=AB$7,1,0)*AB235*'02. Controlo'!$F59</f>
        <v>0</v>
      </c>
      <c r="AC257" s="41">
        <f>-IF(('02. Controlo'!$F94+'02. Controlo'!$D59)=AC$7,1,0)*AC235*'02. Controlo'!$F59</f>
        <v>0</v>
      </c>
      <c r="AD257" s="41">
        <f>-IF(('02. Controlo'!$F94+'02. Controlo'!$D59)=AD$7,1,0)*AD235*'02. Controlo'!$F59</f>
        <v>0</v>
      </c>
      <c r="AE257" s="41">
        <f>-IF(('02. Controlo'!$F94+'02. Controlo'!$D59)=AE$7,1,0)*AE235*'02. Controlo'!$F59</f>
        <v>0</v>
      </c>
      <c r="AF257" s="41">
        <f>-IF(('02. Controlo'!$F94+'02. Controlo'!$D59)=AF$7,1,0)*AF235*'02. Controlo'!$F59</f>
        <v>0</v>
      </c>
      <c r="AG257" s="41">
        <f>-IF(('02. Controlo'!$F94+'02. Controlo'!$D59)=AG$7,1,0)*AG235*'02. Controlo'!$F59</f>
        <v>0</v>
      </c>
    </row>
    <row r="258" spans="2:33" ht="15" customHeight="1" x14ac:dyDescent="0.25">
      <c r="B258" s="36">
        <f t="shared" si="74"/>
        <v>9</v>
      </c>
      <c r="D258" s="41">
        <f>-IF(('02. Controlo'!$F95+'02. Controlo'!$D60)=D$7,1,0)*D236*'02. Controlo'!$F60</f>
        <v>0</v>
      </c>
      <c r="E258" s="41">
        <f>-IF(('02. Controlo'!$F95+'02. Controlo'!$D60)=E$7,1,0)*E236*'02. Controlo'!$F60</f>
        <v>0</v>
      </c>
      <c r="F258" s="41">
        <f>-IF(('02. Controlo'!$F95+'02. Controlo'!$D60)=F$7,1,0)*F236*'02. Controlo'!$F60</f>
        <v>0</v>
      </c>
      <c r="G258" s="41">
        <f>-IF(('02. Controlo'!$F95+'02. Controlo'!$D60)=G$7,1,0)*G236*'02. Controlo'!$F60</f>
        <v>0</v>
      </c>
      <c r="H258" s="41">
        <f>-IF(('02. Controlo'!$F95+'02. Controlo'!$D60)=H$7,1,0)*H236*'02. Controlo'!$F60</f>
        <v>0</v>
      </c>
      <c r="I258" s="41">
        <f>-IF(('02. Controlo'!$F95+'02. Controlo'!$D60)=I$7,1,0)*I236*'02. Controlo'!$F60</f>
        <v>0</v>
      </c>
      <c r="J258" s="41">
        <f>-IF(('02. Controlo'!$F95+'02. Controlo'!$D60)=J$7,1,0)*J236*'02. Controlo'!$F60</f>
        <v>0</v>
      </c>
      <c r="K258" s="41">
        <f>-IF(('02. Controlo'!$F95+'02. Controlo'!$D60)=K$7,1,0)*K236*'02. Controlo'!$F60</f>
        <v>0</v>
      </c>
      <c r="L258" s="41">
        <f>-IF(('02. Controlo'!$F95+'02. Controlo'!$D60)=L$7,1,0)*L236*'02. Controlo'!$F60</f>
        <v>0</v>
      </c>
      <c r="M258" s="41">
        <f>-IF(('02. Controlo'!$F95+'02. Controlo'!$D60)=M$7,1,0)*M236*'02. Controlo'!$F60</f>
        <v>0</v>
      </c>
      <c r="N258" s="41">
        <f>-IF(('02. Controlo'!$F95+'02. Controlo'!$D60)=N$7,1,0)*N236*'02. Controlo'!$F60</f>
        <v>0</v>
      </c>
      <c r="O258" s="41">
        <f>-IF(('02. Controlo'!$F95+'02. Controlo'!$D60)=O$7,1,0)*O236*'02. Controlo'!$F60</f>
        <v>0</v>
      </c>
      <c r="P258" s="41">
        <f>-IF(('02. Controlo'!$F95+'02. Controlo'!$D60)=P$7,1,0)*P236*'02. Controlo'!$F60</f>
        <v>267611.37831125915</v>
      </c>
      <c r="Q258" s="41">
        <f>-IF(('02. Controlo'!$F95+'02. Controlo'!$D60)=Q$7,1,0)*Q236*'02. Controlo'!$F60</f>
        <v>0</v>
      </c>
      <c r="R258" s="41">
        <f>-IF(('02. Controlo'!$F95+'02. Controlo'!$D60)=R$7,1,0)*R236*'02. Controlo'!$F60</f>
        <v>0</v>
      </c>
      <c r="S258" s="41">
        <f>-IF(('02. Controlo'!$F95+'02. Controlo'!$D60)=S$7,1,0)*S236*'02. Controlo'!$F60</f>
        <v>0</v>
      </c>
      <c r="T258" s="41">
        <f>-IF(('02. Controlo'!$F95+'02. Controlo'!$D60)=T$7,1,0)*T236*'02. Controlo'!$F60</f>
        <v>0</v>
      </c>
      <c r="U258" s="41">
        <f>-IF(('02. Controlo'!$F95+'02. Controlo'!$D60)=U$7,1,0)*U236*'02. Controlo'!$F60</f>
        <v>0</v>
      </c>
      <c r="V258" s="41">
        <f>-IF(('02. Controlo'!$F95+'02. Controlo'!$D60)=V$7,1,0)*V236*'02. Controlo'!$F60</f>
        <v>0</v>
      </c>
      <c r="W258" s="41">
        <f>-IF(('02. Controlo'!$F95+'02. Controlo'!$D60)=W$7,1,0)*W236*'02. Controlo'!$F60</f>
        <v>0</v>
      </c>
      <c r="X258" s="41">
        <f>-IF(('02. Controlo'!$F95+'02. Controlo'!$D60)=X$7,1,0)*X236*'02. Controlo'!$F60</f>
        <v>0</v>
      </c>
      <c r="Y258" s="41">
        <f>-IF(('02. Controlo'!$F95+'02. Controlo'!$D60)=Y$7,1,0)*Y236*'02. Controlo'!$F60</f>
        <v>0</v>
      </c>
      <c r="Z258" s="41">
        <f>-IF(('02. Controlo'!$F95+'02. Controlo'!$D60)=Z$7,1,0)*Z236*'02. Controlo'!$F60</f>
        <v>0</v>
      </c>
      <c r="AA258" s="41">
        <f>-IF(('02. Controlo'!$F95+'02. Controlo'!$D60)=AA$7,1,0)*AA236*'02. Controlo'!$F60</f>
        <v>0</v>
      </c>
      <c r="AB258" s="41">
        <f>-IF(('02. Controlo'!$F95+'02. Controlo'!$D60)=AB$7,1,0)*AB236*'02. Controlo'!$F60</f>
        <v>0</v>
      </c>
      <c r="AC258" s="41">
        <f>-IF(('02. Controlo'!$F95+'02. Controlo'!$D60)=AC$7,1,0)*AC236*'02. Controlo'!$F60</f>
        <v>0</v>
      </c>
      <c r="AD258" s="41">
        <f>-IF(('02. Controlo'!$F95+'02. Controlo'!$D60)=AD$7,1,0)*AD236*'02. Controlo'!$F60</f>
        <v>0</v>
      </c>
      <c r="AE258" s="41">
        <f>-IF(('02. Controlo'!$F95+'02. Controlo'!$D60)=AE$7,1,0)*AE236*'02. Controlo'!$F60</f>
        <v>0</v>
      </c>
      <c r="AF258" s="41">
        <f>-IF(('02. Controlo'!$F95+'02. Controlo'!$D60)=AF$7,1,0)*AF236*'02. Controlo'!$F60</f>
        <v>0</v>
      </c>
      <c r="AG258" s="41">
        <f>-IF(('02. Controlo'!$F95+'02. Controlo'!$D60)=AG$7,1,0)*AG236*'02. Controlo'!$F60</f>
        <v>0</v>
      </c>
    </row>
    <row r="259" spans="2:33" ht="15" customHeight="1" x14ac:dyDescent="0.25">
      <c r="B259" s="36">
        <f t="shared" si="74"/>
        <v>10</v>
      </c>
      <c r="D259" s="41">
        <f>-IF(('02. Controlo'!$F96+'02. Controlo'!$D61)=D$7,1,0)*D237*'02. Controlo'!$F61</f>
        <v>0</v>
      </c>
      <c r="E259" s="41">
        <f>-IF(('02. Controlo'!$F96+'02. Controlo'!$D61)=E$7,1,0)*E237*'02. Controlo'!$F61</f>
        <v>0</v>
      </c>
      <c r="F259" s="41">
        <f>-IF(('02. Controlo'!$F96+'02. Controlo'!$D61)=F$7,1,0)*F237*'02. Controlo'!$F61</f>
        <v>0</v>
      </c>
      <c r="G259" s="41">
        <f>-IF(('02. Controlo'!$F96+'02. Controlo'!$D61)=G$7,1,0)*G237*'02. Controlo'!$F61</f>
        <v>0</v>
      </c>
      <c r="H259" s="41">
        <f>-IF(('02. Controlo'!$F96+'02. Controlo'!$D61)=H$7,1,0)*H237*'02. Controlo'!$F61</f>
        <v>0</v>
      </c>
      <c r="I259" s="41">
        <f>-IF(('02. Controlo'!$F96+'02. Controlo'!$D61)=I$7,1,0)*I237*'02. Controlo'!$F61</f>
        <v>0</v>
      </c>
      <c r="J259" s="41">
        <f>-IF(('02. Controlo'!$F96+'02. Controlo'!$D61)=J$7,1,0)*J237*'02. Controlo'!$F61</f>
        <v>0</v>
      </c>
      <c r="K259" s="41">
        <f>-IF(('02. Controlo'!$F96+'02. Controlo'!$D61)=K$7,1,0)*K237*'02. Controlo'!$F61</f>
        <v>0</v>
      </c>
      <c r="L259" s="41">
        <f>-IF(('02. Controlo'!$F96+'02. Controlo'!$D61)=L$7,1,0)*L237*'02. Controlo'!$F61</f>
        <v>0</v>
      </c>
      <c r="M259" s="41">
        <f>-IF(('02. Controlo'!$F96+'02. Controlo'!$D61)=M$7,1,0)*M237*'02. Controlo'!$F61</f>
        <v>0</v>
      </c>
      <c r="N259" s="41">
        <f>-IF(('02. Controlo'!$F96+'02. Controlo'!$D61)=N$7,1,0)*N237*'02. Controlo'!$F61</f>
        <v>0</v>
      </c>
      <c r="O259" s="41">
        <f>-IF(('02. Controlo'!$F96+'02. Controlo'!$D61)=O$7,1,0)*O237*'02. Controlo'!$F61</f>
        <v>0</v>
      </c>
      <c r="P259" s="41">
        <f>-IF(('02. Controlo'!$F96+'02. Controlo'!$D61)=P$7,1,0)*P237*'02. Controlo'!$F61</f>
        <v>0</v>
      </c>
      <c r="Q259" s="41">
        <f>-IF(('02. Controlo'!$F96+'02. Controlo'!$D61)=Q$7,1,0)*Q237*'02. Controlo'!$F61</f>
        <v>0</v>
      </c>
      <c r="R259" s="41">
        <f>-IF(('02. Controlo'!$F96+'02. Controlo'!$D61)=R$7,1,0)*R237*'02. Controlo'!$F61</f>
        <v>0</v>
      </c>
      <c r="S259" s="41">
        <f>-IF(('02. Controlo'!$F96+'02. Controlo'!$D61)=S$7,1,0)*S237*'02. Controlo'!$F61</f>
        <v>0</v>
      </c>
      <c r="T259" s="41">
        <f>-IF(('02. Controlo'!$F96+'02. Controlo'!$D61)=T$7,1,0)*T237*'02. Controlo'!$F61</f>
        <v>0</v>
      </c>
      <c r="U259" s="41">
        <f>-IF(('02. Controlo'!$F96+'02. Controlo'!$D61)=U$7,1,0)*U237*'02. Controlo'!$F61</f>
        <v>0</v>
      </c>
      <c r="V259" s="41">
        <f>-IF(('02. Controlo'!$F96+'02. Controlo'!$D61)=V$7,1,0)*V237*'02. Controlo'!$F61</f>
        <v>0</v>
      </c>
      <c r="W259" s="41">
        <f>-IF(('02. Controlo'!$F96+'02. Controlo'!$D61)=W$7,1,0)*W237*'02. Controlo'!$F61</f>
        <v>0</v>
      </c>
      <c r="X259" s="41">
        <f>-IF(('02. Controlo'!$F96+'02. Controlo'!$D61)=X$7,1,0)*X237*'02. Controlo'!$F61</f>
        <v>0</v>
      </c>
      <c r="Y259" s="41">
        <f>-IF(('02. Controlo'!$F96+'02. Controlo'!$D61)=Y$7,1,0)*Y237*'02. Controlo'!$F61</f>
        <v>0</v>
      </c>
      <c r="Z259" s="41">
        <f>-IF(('02. Controlo'!$F96+'02. Controlo'!$D61)=Z$7,1,0)*Z237*'02. Controlo'!$F61</f>
        <v>0</v>
      </c>
      <c r="AA259" s="41">
        <f>-IF(('02. Controlo'!$F96+'02. Controlo'!$D61)=AA$7,1,0)*AA237*'02. Controlo'!$F61</f>
        <v>195719.07695515148</v>
      </c>
      <c r="AB259" s="41">
        <f>-IF(('02. Controlo'!$F96+'02. Controlo'!$D61)=AB$7,1,0)*AB237*'02. Controlo'!$F61</f>
        <v>0</v>
      </c>
      <c r="AC259" s="41">
        <f>-IF(('02. Controlo'!$F96+'02. Controlo'!$D61)=AC$7,1,0)*AC237*'02. Controlo'!$F61</f>
        <v>0</v>
      </c>
      <c r="AD259" s="41">
        <f>-IF(('02. Controlo'!$F96+'02. Controlo'!$D61)=AD$7,1,0)*AD237*'02. Controlo'!$F61</f>
        <v>0</v>
      </c>
      <c r="AE259" s="41">
        <f>-IF(('02. Controlo'!$F96+'02. Controlo'!$D61)=AE$7,1,0)*AE237*'02. Controlo'!$F61</f>
        <v>0</v>
      </c>
      <c r="AF259" s="41">
        <f>-IF(('02. Controlo'!$F96+'02. Controlo'!$D61)=AF$7,1,0)*AF237*'02. Controlo'!$F61</f>
        <v>0</v>
      </c>
      <c r="AG259" s="41">
        <f>-IF(('02. Controlo'!$F96+'02. Controlo'!$D61)=AG$7,1,0)*AG237*'02. Controlo'!$F61</f>
        <v>0</v>
      </c>
    </row>
    <row r="260" spans="2:33" ht="15" customHeight="1" x14ac:dyDescent="0.25">
      <c r="B260" s="36">
        <f t="shared" si="74"/>
        <v>11</v>
      </c>
      <c r="D260" s="41">
        <f>-IF(('02. Controlo'!$F97+'02. Controlo'!$D62)=D$7,1,0)*D238*'02. Controlo'!$F62</f>
        <v>0</v>
      </c>
      <c r="E260" s="41">
        <f>-IF(('02. Controlo'!$F97+'02. Controlo'!$D62)=E$7,1,0)*E238*'02. Controlo'!$F62</f>
        <v>0</v>
      </c>
      <c r="F260" s="41">
        <f>-IF(('02. Controlo'!$F97+'02. Controlo'!$D62)=F$7,1,0)*F238*'02. Controlo'!$F62</f>
        <v>0</v>
      </c>
      <c r="G260" s="41">
        <f>-IF(('02. Controlo'!$F97+'02. Controlo'!$D62)=G$7,1,0)*G238*'02. Controlo'!$F62</f>
        <v>0</v>
      </c>
      <c r="H260" s="41">
        <f>-IF(('02. Controlo'!$F97+'02. Controlo'!$D62)=H$7,1,0)*H238*'02. Controlo'!$F62</f>
        <v>0</v>
      </c>
      <c r="I260" s="41">
        <f>-IF(('02. Controlo'!$F97+'02. Controlo'!$D62)=I$7,1,0)*I238*'02. Controlo'!$F62</f>
        <v>0</v>
      </c>
      <c r="J260" s="41">
        <f>-IF(('02. Controlo'!$F97+'02. Controlo'!$D62)=J$7,1,0)*J238*'02. Controlo'!$F62</f>
        <v>0</v>
      </c>
      <c r="K260" s="41">
        <f>-IF(('02. Controlo'!$F97+'02. Controlo'!$D62)=K$7,1,0)*K238*'02. Controlo'!$F62</f>
        <v>118608.96856142422</v>
      </c>
      <c r="L260" s="41">
        <f>-IF(('02. Controlo'!$F97+'02. Controlo'!$D62)=L$7,1,0)*L238*'02. Controlo'!$F62</f>
        <v>0</v>
      </c>
      <c r="M260" s="41">
        <f>-IF(('02. Controlo'!$F97+'02. Controlo'!$D62)=M$7,1,0)*M238*'02. Controlo'!$F62</f>
        <v>0</v>
      </c>
      <c r="N260" s="41">
        <f>-IF(('02. Controlo'!$F97+'02. Controlo'!$D62)=N$7,1,0)*N238*'02. Controlo'!$F62</f>
        <v>0</v>
      </c>
      <c r="O260" s="41">
        <f>-IF(('02. Controlo'!$F97+'02. Controlo'!$D62)=O$7,1,0)*O238*'02. Controlo'!$F62</f>
        <v>0</v>
      </c>
      <c r="P260" s="41">
        <f>-IF(('02. Controlo'!$F97+'02. Controlo'!$D62)=P$7,1,0)*P238*'02. Controlo'!$F62</f>
        <v>0</v>
      </c>
      <c r="Q260" s="41">
        <f>-IF(('02. Controlo'!$F97+'02. Controlo'!$D62)=Q$7,1,0)*Q238*'02. Controlo'!$F62</f>
        <v>0</v>
      </c>
      <c r="R260" s="41">
        <f>-IF(('02. Controlo'!$F97+'02. Controlo'!$D62)=R$7,1,0)*R238*'02. Controlo'!$F62</f>
        <v>0</v>
      </c>
      <c r="S260" s="41">
        <f>-IF(('02. Controlo'!$F97+'02. Controlo'!$D62)=S$7,1,0)*S238*'02. Controlo'!$F62</f>
        <v>0</v>
      </c>
      <c r="T260" s="41">
        <f>-IF(('02. Controlo'!$F97+'02. Controlo'!$D62)=T$7,1,0)*T238*'02. Controlo'!$F62</f>
        <v>0</v>
      </c>
      <c r="U260" s="41">
        <f>-IF(('02. Controlo'!$F97+'02. Controlo'!$D62)=U$7,1,0)*U238*'02. Controlo'!$F62</f>
        <v>0</v>
      </c>
      <c r="V260" s="41">
        <f>-IF(('02. Controlo'!$F97+'02. Controlo'!$D62)=V$7,1,0)*V238*'02. Controlo'!$F62</f>
        <v>0</v>
      </c>
      <c r="W260" s="41">
        <f>-IF(('02. Controlo'!$F97+'02. Controlo'!$D62)=W$7,1,0)*W238*'02. Controlo'!$F62</f>
        <v>0</v>
      </c>
      <c r="X260" s="41">
        <f>-IF(('02. Controlo'!$F97+'02. Controlo'!$D62)=X$7,1,0)*X238*'02. Controlo'!$F62</f>
        <v>0</v>
      </c>
      <c r="Y260" s="41">
        <f>-IF(('02. Controlo'!$F97+'02. Controlo'!$D62)=Y$7,1,0)*Y238*'02. Controlo'!$F62</f>
        <v>0</v>
      </c>
      <c r="Z260" s="41">
        <f>-IF(('02. Controlo'!$F97+'02. Controlo'!$D62)=Z$7,1,0)*Z238*'02. Controlo'!$F62</f>
        <v>0</v>
      </c>
      <c r="AA260" s="41">
        <f>-IF(('02. Controlo'!$F97+'02. Controlo'!$D62)=AA$7,1,0)*AA238*'02. Controlo'!$F62</f>
        <v>0</v>
      </c>
      <c r="AB260" s="41">
        <f>-IF(('02. Controlo'!$F97+'02. Controlo'!$D62)=AB$7,1,0)*AB238*'02. Controlo'!$F62</f>
        <v>0</v>
      </c>
      <c r="AC260" s="41">
        <f>-IF(('02. Controlo'!$F97+'02. Controlo'!$D62)=AC$7,1,0)*AC238*'02. Controlo'!$F62</f>
        <v>0</v>
      </c>
      <c r="AD260" s="41">
        <f>-IF(('02. Controlo'!$F97+'02. Controlo'!$D62)=AD$7,1,0)*AD238*'02. Controlo'!$F62</f>
        <v>0</v>
      </c>
      <c r="AE260" s="41">
        <f>-IF(('02. Controlo'!$F97+'02. Controlo'!$D62)=AE$7,1,0)*AE238*'02. Controlo'!$F62</f>
        <v>0</v>
      </c>
      <c r="AF260" s="41">
        <f>-IF(('02. Controlo'!$F97+'02. Controlo'!$D62)=AF$7,1,0)*AF238*'02. Controlo'!$F62</f>
        <v>0</v>
      </c>
      <c r="AG260" s="41">
        <f>-IF(('02. Controlo'!$F97+'02. Controlo'!$D62)=AG$7,1,0)*AG238*'02. Controlo'!$F62</f>
        <v>0</v>
      </c>
    </row>
    <row r="261" spans="2:33" ht="15" customHeight="1" x14ac:dyDescent="0.25">
      <c r="B261" s="36">
        <f t="shared" si="74"/>
        <v>12</v>
      </c>
      <c r="D261" s="41">
        <f>-IF(('02. Controlo'!$F98+'02. Controlo'!$D63)=D$7,1,0)*D239*'02. Controlo'!$F63</f>
        <v>0</v>
      </c>
      <c r="E261" s="41">
        <f>-IF(('02. Controlo'!$F98+'02. Controlo'!$D63)=E$7,1,0)*E239*'02. Controlo'!$F63</f>
        <v>0</v>
      </c>
      <c r="F261" s="41">
        <f>-IF(('02. Controlo'!$F98+'02. Controlo'!$D63)=F$7,1,0)*F239*'02. Controlo'!$F63</f>
        <v>0</v>
      </c>
      <c r="G261" s="41">
        <f>-IF(('02. Controlo'!$F98+'02. Controlo'!$D63)=G$7,1,0)*G239*'02. Controlo'!$F63</f>
        <v>0</v>
      </c>
      <c r="H261" s="41">
        <f>-IF(('02. Controlo'!$F98+'02. Controlo'!$D63)=H$7,1,0)*H239*'02. Controlo'!$F63</f>
        <v>0</v>
      </c>
      <c r="I261" s="41">
        <f>-IF(('02. Controlo'!$F98+'02. Controlo'!$D63)=I$7,1,0)*I239*'02. Controlo'!$F63</f>
        <v>0</v>
      </c>
      <c r="J261" s="41">
        <f>-IF(('02. Controlo'!$F98+'02. Controlo'!$D63)=J$7,1,0)*J239*'02. Controlo'!$F63</f>
        <v>0</v>
      </c>
      <c r="K261" s="41">
        <f>-IF(('02. Controlo'!$F98+'02. Controlo'!$D63)=K$7,1,0)*K239*'02. Controlo'!$F63</f>
        <v>111888.1190746097</v>
      </c>
      <c r="L261" s="41">
        <f>-IF(('02. Controlo'!$F98+'02. Controlo'!$D63)=L$7,1,0)*L239*'02. Controlo'!$F63</f>
        <v>0</v>
      </c>
      <c r="M261" s="41">
        <f>-IF(('02. Controlo'!$F98+'02. Controlo'!$D63)=M$7,1,0)*M239*'02. Controlo'!$F63</f>
        <v>0</v>
      </c>
      <c r="N261" s="41">
        <f>-IF(('02. Controlo'!$F98+'02. Controlo'!$D63)=N$7,1,0)*N239*'02. Controlo'!$F63</f>
        <v>0</v>
      </c>
      <c r="O261" s="41">
        <f>-IF(('02. Controlo'!$F98+'02. Controlo'!$D63)=O$7,1,0)*O239*'02. Controlo'!$F63</f>
        <v>0</v>
      </c>
      <c r="P261" s="41">
        <f>-IF(('02. Controlo'!$F98+'02. Controlo'!$D63)=P$7,1,0)*P239*'02. Controlo'!$F63</f>
        <v>0</v>
      </c>
      <c r="Q261" s="41">
        <f>-IF(('02. Controlo'!$F98+'02. Controlo'!$D63)=Q$7,1,0)*Q239*'02. Controlo'!$F63</f>
        <v>0</v>
      </c>
      <c r="R261" s="41">
        <f>-IF(('02. Controlo'!$F98+'02. Controlo'!$D63)=R$7,1,0)*R239*'02. Controlo'!$F63</f>
        <v>0</v>
      </c>
      <c r="S261" s="41">
        <f>-IF(('02. Controlo'!$F98+'02. Controlo'!$D63)=S$7,1,0)*S239*'02. Controlo'!$F63</f>
        <v>0</v>
      </c>
      <c r="T261" s="41">
        <f>-IF(('02. Controlo'!$F98+'02. Controlo'!$D63)=T$7,1,0)*T239*'02. Controlo'!$F63</f>
        <v>0</v>
      </c>
      <c r="U261" s="41">
        <f>-IF(('02. Controlo'!$F98+'02. Controlo'!$D63)=U$7,1,0)*U239*'02. Controlo'!$F63</f>
        <v>0</v>
      </c>
      <c r="V261" s="41">
        <f>-IF(('02. Controlo'!$F98+'02. Controlo'!$D63)=V$7,1,0)*V239*'02. Controlo'!$F63</f>
        <v>0</v>
      </c>
      <c r="W261" s="41">
        <f>-IF(('02. Controlo'!$F98+'02. Controlo'!$D63)=W$7,1,0)*W239*'02. Controlo'!$F63</f>
        <v>0</v>
      </c>
      <c r="X261" s="41">
        <f>-IF(('02. Controlo'!$F98+'02. Controlo'!$D63)=X$7,1,0)*X239*'02. Controlo'!$F63</f>
        <v>0</v>
      </c>
      <c r="Y261" s="41">
        <f>-IF(('02. Controlo'!$F98+'02. Controlo'!$D63)=Y$7,1,0)*Y239*'02. Controlo'!$F63</f>
        <v>0</v>
      </c>
      <c r="Z261" s="41">
        <f>-IF(('02. Controlo'!$F98+'02. Controlo'!$D63)=Z$7,1,0)*Z239*'02. Controlo'!$F63</f>
        <v>0</v>
      </c>
      <c r="AA261" s="41">
        <f>-IF(('02. Controlo'!$F98+'02. Controlo'!$D63)=AA$7,1,0)*AA239*'02. Controlo'!$F63</f>
        <v>0</v>
      </c>
      <c r="AB261" s="41">
        <f>-IF(('02. Controlo'!$F98+'02. Controlo'!$D63)=AB$7,1,0)*AB239*'02. Controlo'!$F63</f>
        <v>0</v>
      </c>
      <c r="AC261" s="41">
        <f>-IF(('02. Controlo'!$F98+'02. Controlo'!$D63)=AC$7,1,0)*AC239*'02. Controlo'!$F63</f>
        <v>0</v>
      </c>
      <c r="AD261" s="41">
        <f>-IF(('02. Controlo'!$F98+'02. Controlo'!$D63)=AD$7,1,0)*AD239*'02. Controlo'!$F63</f>
        <v>0</v>
      </c>
      <c r="AE261" s="41">
        <f>-IF(('02. Controlo'!$F98+'02. Controlo'!$D63)=AE$7,1,0)*AE239*'02. Controlo'!$F63</f>
        <v>0</v>
      </c>
      <c r="AF261" s="41">
        <f>-IF(('02. Controlo'!$F98+'02. Controlo'!$D63)=AF$7,1,0)*AF239*'02. Controlo'!$F63</f>
        <v>0</v>
      </c>
      <c r="AG261" s="41">
        <f>-IF(('02. Controlo'!$F98+'02. Controlo'!$D63)=AG$7,1,0)*AG239*'02. Controlo'!$F63</f>
        <v>0</v>
      </c>
    </row>
    <row r="262" spans="2:33" ht="15" customHeight="1" x14ac:dyDescent="0.25">
      <c r="B262" s="36">
        <f t="shared" si="74"/>
        <v>13</v>
      </c>
      <c r="D262" s="41">
        <f>-IF(('02. Controlo'!$F99+'02. Controlo'!$D64)=D$7,1,0)*D240*'02. Controlo'!$F64</f>
        <v>0</v>
      </c>
      <c r="E262" s="41">
        <f>-IF(('02. Controlo'!$F99+'02. Controlo'!$D64)=E$7,1,0)*E240*'02. Controlo'!$F64</f>
        <v>0</v>
      </c>
      <c r="F262" s="41">
        <f>-IF(('02. Controlo'!$F99+'02. Controlo'!$D64)=F$7,1,0)*F240*'02. Controlo'!$F64</f>
        <v>0</v>
      </c>
      <c r="G262" s="41">
        <f>-IF(('02. Controlo'!$F99+'02. Controlo'!$D64)=G$7,1,0)*G240*'02. Controlo'!$F64</f>
        <v>0</v>
      </c>
      <c r="H262" s="41">
        <f>-IF(('02. Controlo'!$F99+'02. Controlo'!$D64)=H$7,1,0)*H240*'02. Controlo'!$F64</f>
        <v>0</v>
      </c>
      <c r="I262" s="41">
        <f>-IF(('02. Controlo'!$F99+'02. Controlo'!$D64)=I$7,1,0)*I240*'02. Controlo'!$F64</f>
        <v>0</v>
      </c>
      <c r="J262" s="41">
        <f>-IF(('02. Controlo'!$F99+'02. Controlo'!$D64)=J$7,1,0)*J240*'02. Controlo'!$F64</f>
        <v>80914.606619733328</v>
      </c>
      <c r="K262" s="41">
        <f>-IF(('02. Controlo'!$F99+'02. Controlo'!$D64)=K$7,1,0)*K240*'02. Controlo'!$F64</f>
        <v>0</v>
      </c>
      <c r="L262" s="41">
        <f>-IF(('02. Controlo'!$F99+'02. Controlo'!$D64)=L$7,1,0)*L240*'02. Controlo'!$F64</f>
        <v>0</v>
      </c>
      <c r="M262" s="41">
        <f>-IF(('02. Controlo'!$F99+'02. Controlo'!$D64)=M$7,1,0)*M240*'02. Controlo'!$F64</f>
        <v>0</v>
      </c>
      <c r="N262" s="41">
        <f>-IF(('02. Controlo'!$F99+'02. Controlo'!$D64)=N$7,1,0)*N240*'02. Controlo'!$F64</f>
        <v>0</v>
      </c>
      <c r="O262" s="41">
        <f>-IF(('02. Controlo'!$F99+'02. Controlo'!$D64)=O$7,1,0)*O240*'02. Controlo'!$F64</f>
        <v>0</v>
      </c>
      <c r="P262" s="41">
        <f>-IF(('02. Controlo'!$F99+'02. Controlo'!$D64)=P$7,1,0)*P240*'02. Controlo'!$F64</f>
        <v>0</v>
      </c>
      <c r="Q262" s="41">
        <f>-IF(('02. Controlo'!$F99+'02. Controlo'!$D64)=Q$7,1,0)*Q240*'02. Controlo'!$F64</f>
        <v>0</v>
      </c>
      <c r="R262" s="41">
        <f>-IF(('02. Controlo'!$F99+'02. Controlo'!$D64)=R$7,1,0)*R240*'02. Controlo'!$F64</f>
        <v>0</v>
      </c>
      <c r="S262" s="41">
        <f>-IF(('02. Controlo'!$F99+'02. Controlo'!$D64)=S$7,1,0)*S240*'02. Controlo'!$F64</f>
        <v>0</v>
      </c>
      <c r="T262" s="41">
        <f>-IF(('02. Controlo'!$F99+'02. Controlo'!$D64)=T$7,1,0)*T240*'02. Controlo'!$F64</f>
        <v>0</v>
      </c>
      <c r="U262" s="41">
        <f>-IF(('02. Controlo'!$F99+'02. Controlo'!$D64)=U$7,1,0)*U240*'02. Controlo'!$F64</f>
        <v>0</v>
      </c>
      <c r="V262" s="41">
        <f>-IF(('02. Controlo'!$F99+'02. Controlo'!$D64)=V$7,1,0)*V240*'02. Controlo'!$F64</f>
        <v>0</v>
      </c>
      <c r="W262" s="41">
        <f>-IF(('02. Controlo'!$F99+'02. Controlo'!$D64)=W$7,1,0)*W240*'02. Controlo'!$F64</f>
        <v>0</v>
      </c>
      <c r="X262" s="41">
        <f>-IF(('02. Controlo'!$F99+'02. Controlo'!$D64)=X$7,1,0)*X240*'02. Controlo'!$F64</f>
        <v>0</v>
      </c>
      <c r="Y262" s="41">
        <f>-IF(('02. Controlo'!$F99+'02. Controlo'!$D64)=Y$7,1,0)*Y240*'02. Controlo'!$F64</f>
        <v>0</v>
      </c>
      <c r="Z262" s="41">
        <f>-IF(('02. Controlo'!$F99+'02. Controlo'!$D64)=Z$7,1,0)*Z240*'02. Controlo'!$F64</f>
        <v>0</v>
      </c>
      <c r="AA262" s="41">
        <f>-IF(('02. Controlo'!$F99+'02. Controlo'!$D64)=AA$7,1,0)*AA240*'02. Controlo'!$F64</f>
        <v>0</v>
      </c>
      <c r="AB262" s="41">
        <f>-IF(('02. Controlo'!$F99+'02. Controlo'!$D64)=AB$7,1,0)*AB240*'02. Controlo'!$F64</f>
        <v>0</v>
      </c>
      <c r="AC262" s="41">
        <f>-IF(('02. Controlo'!$F99+'02. Controlo'!$D64)=AC$7,1,0)*AC240*'02. Controlo'!$F64</f>
        <v>0</v>
      </c>
      <c r="AD262" s="41">
        <f>-IF(('02. Controlo'!$F99+'02. Controlo'!$D64)=AD$7,1,0)*AD240*'02. Controlo'!$F64</f>
        <v>0</v>
      </c>
      <c r="AE262" s="41">
        <f>-IF(('02. Controlo'!$F99+'02. Controlo'!$D64)=AE$7,1,0)*AE240*'02. Controlo'!$F64</f>
        <v>0</v>
      </c>
      <c r="AF262" s="41">
        <f>-IF(('02. Controlo'!$F99+'02. Controlo'!$D64)=AF$7,1,0)*AF240*'02. Controlo'!$F64</f>
        <v>0</v>
      </c>
      <c r="AG262" s="41">
        <f>-IF(('02. Controlo'!$F99+'02. Controlo'!$D64)=AG$7,1,0)*AG240*'02. Controlo'!$F64</f>
        <v>0</v>
      </c>
    </row>
    <row r="263" spans="2:33" ht="15" customHeight="1" x14ac:dyDescent="0.25">
      <c r="B263" s="36">
        <f t="shared" si="74"/>
        <v>14</v>
      </c>
      <c r="D263" s="41">
        <f>-IF(('02. Controlo'!$F100+'02. Controlo'!$D65)=D$7,1,0)*D241*'02. Controlo'!$F65</f>
        <v>0</v>
      </c>
      <c r="E263" s="41">
        <f>-IF(('02. Controlo'!$F100+'02. Controlo'!$D65)=E$7,1,0)*E241*'02. Controlo'!$F65</f>
        <v>0</v>
      </c>
      <c r="F263" s="41">
        <f>-IF(('02. Controlo'!$F100+'02. Controlo'!$D65)=F$7,1,0)*F241*'02. Controlo'!$F65</f>
        <v>0</v>
      </c>
      <c r="G263" s="41">
        <f>-IF(('02. Controlo'!$F100+'02. Controlo'!$D65)=G$7,1,0)*G241*'02. Controlo'!$F65</f>
        <v>0</v>
      </c>
      <c r="H263" s="41">
        <f>-IF(('02. Controlo'!$F100+'02. Controlo'!$D65)=H$7,1,0)*H241*'02. Controlo'!$F65</f>
        <v>0</v>
      </c>
      <c r="I263" s="41">
        <f>-IF(('02. Controlo'!$F100+'02. Controlo'!$D65)=I$7,1,0)*I241*'02. Controlo'!$F65</f>
        <v>0</v>
      </c>
      <c r="J263" s="41">
        <f>-IF(('02. Controlo'!$F100+'02. Controlo'!$D65)=J$7,1,0)*J241*'02. Controlo'!$F65</f>
        <v>0</v>
      </c>
      <c r="K263" s="41">
        <f>-IF(('02. Controlo'!$F100+'02. Controlo'!$D65)=K$7,1,0)*K241*'02. Controlo'!$F65</f>
        <v>155893.76275988881</v>
      </c>
      <c r="L263" s="41">
        <f>-IF(('02. Controlo'!$F100+'02. Controlo'!$D65)=L$7,1,0)*L241*'02. Controlo'!$F65</f>
        <v>0</v>
      </c>
      <c r="M263" s="41">
        <f>-IF(('02. Controlo'!$F100+'02. Controlo'!$D65)=M$7,1,0)*M241*'02. Controlo'!$F65</f>
        <v>0</v>
      </c>
      <c r="N263" s="41">
        <f>-IF(('02. Controlo'!$F100+'02. Controlo'!$D65)=N$7,1,0)*N241*'02. Controlo'!$F65</f>
        <v>0</v>
      </c>
      <c r="O263" s="41">
        <f>-IF(('02. Controlo'!$F100+'02. Controlo'!$D65)=O$7,1,0)*O241*'02. Controlo'!$F65</f>
        <v>0</v>
      </c>
      <c r="P263" s="41">
        <f>-IF(('02. Controlo'!$F100+'02. Controlo'!$D65)=P$7,1,0)*P241*'02. Controlo'!$F65</f>
        <v>0</v>
      </c>
      <c r="Q263" s="41">
        <f>-IF(('02. Controlo'!$F100+'02. Controlo'!$D65)=Q$7,1,0)*Q241*'02. Controlo'!$F65</f>
        <v>0</v>
      </c>
      <c r="R263" s="41">
        <f>-IF(('02. Controlo'!$F100+'02. Controlo'!$D65)=R$7,1,0)*R241*'02. Controlo'!$F65</f>
        <v>0</v>
      </c>
      <c r="S263" s="41">
        <f>-IF(('02. Controlo'!$F100+'02. Controlo'!$D65)=S$7,1,0)*S241*'02. Controlo'!$F65</f>
        <v>0</v>
      </c>
      <c r="T263" s="41">
        <f>-IF(('02. Controlo'!$F100+'02. Controlo'!$D65)=T$7,1,0)*T241*'02. Controlo'!$F65</f>
        <v>0</v>
      </c>
      <c r="U263" s="41">
        <f>-IF(('02. Controlo'!$F100+'02. Controlo'!$D65)=U$7,1,0)*U241*'02. Controlo'!$F65</f>
        <v>0</v>
      </c>
      <c r="V263" s="41">
        <f>-IF(('02. Controlo'!$F100+'02. Controlo'!$D65)=V$7,1,0)*V241*'02. Controlo'!$F65</f>
        <v>0</v>
      </c>
      <c r="W263" s="41">
        <f>-IF(('02. Controlo'!$F100+'02. Controlo'!$D65)=W$7,1,0)*W241*'02. Controlo'!$F65</f>
        <v>0</v>
      </c>
      <c r="X263" s="41">
        <f>-IF(('02. Controlo'!$F100+'02. Controlo'!$D65)=X$7,1,0)*X241*'02. Controlo'!$F65</f>
        <v>0</v>
      </c>
      <c r="Y263" s="41">
        <f>-IF(('02. Controlo'!$F100+'02. Controlo'!$D65)=Y$7,1,0)*Y241*'02. Controlo'!$F65</f>
        <v>0</v>
      </c>
      <c r="Z263" s="41">
        <f>-IF(('02. Controlo'!$F100+'02. Controlo'!$D65)=Z$7,1,0)*Z241*'02. Controlo'!$F65</f>
        <v>0</v>
      </c>
      <c r="AA263" s="41">
        <f>-IF(('02. Controlo'!$F100+'02. Controlo'!$D65)=AA$7,1,0)*AA241*'02. Controlo'!$F65</f>
        <v>0</v>
      </c>
      <c r="AB263" s="41">
        <f>-IF(('02. Controlo'!$F100+'02. Controlo'!$D65)=AB$7,1,0)*AB241*'02. Controlo'!$F65</f>
        <v>0</v>
      </c>
      <c r="AC263" s="41">
        <f>-IF(('02. Controlo'!$F100+'02. Controlo'!$D65)=AC$7,1,0)*AC241*'02. Controlo'!$F65</f>
        <v>0</v>
      </c>
      <c r="AD263" s="41">
        <f>-IF(('02. Controlo'!$F100+'02. Controlo'!$D65)=AD$7,1,0)*AD241*'02. Controlo'!$F65</f>
        <v>0</v>
      </c>
      <c r="AE263" s="41">
        <f>-IF(('02. Controlo'!$F100+'02. Controlo'!$D65)=AE$7,1,0)*AE241*'02. Controlo'!$F65</f>
        <v>0</v>
      </c>
      <c r="AF263" s="41">
        <f>-IF(('02. Controlo'!$F100+'02. Controlo'!$D65)=AF$7,1,0)*AF241*'02. Controlo'!$F65</f>
        <v>0</v>
      </c>
      <c r="AG263" s="41">
        <f>-IF(('02. Controlo'!$F100+'02. Controlo'!$D65)=AG$7,1,0)*AG241*'02. Controlo'!$F65</f>
        <v>0</v>
      </c>
    </row>
    <row r="264" spans="2:33" ht="15" customHeight="1" x14ac:dyDescent="0.25">
      <c r="B264" s="36">
        <f t="shared" si="74"/>
        <v>15</v>
      </c>
      <c r="D264" s="41">
        <f>-IF(('02. Controlo'!$F101+'02. Controlo'!$D66)=D$7,1,0)*D242*'02. Controlo'!$F66</f>
        <v>0</v>
      </c>
      <c r="E264" s="41">
        <f>-IF(('02. Controlo'!$F101+'02. Controlo'!$D66)=E$7,1,0)*E242*'02. Controlo'!$F66</f>
        <v>0</v>
      </c>
      <c r="F264" s="41">
        <f>-IF(('02. Controlo'!$F101+'02. Controlo'!$D66)=F$7,1,0)*F242*'02. Controlo'!$F66</f>
        <v>0</v>
      </c>
      <c r="G264" s="41">
        <f>-IF(('02. Controlo'!$F101+'02. Controlo'!$D66)=G$7,1,0)*G242*'02. Controlo'!$F66</f>
        <v>0</v>
      </c>
      <c r="H264" s="41">
        <f>-IF(('02. Controlo'!$F101+'02. Controlo'!$D66)=H$7,1,0)*H242*'02. Controlo'!$F66</f>
        <v>0</v>
      </c>
      <c r="I264" s="41">
        <f>-IF(('02. Controlo'!$F101+'02. Controlo'!$D66)=I$7,1,0)*I242*'02. Controlo'!$F66</f>
        <v>0</v>
      </c>
      <c r="J264" s="41">
        <f>-IF(('02. Controlo'!$F101+'02. Controlo'!$D66)=J$7,1,0)*J242*'02. Controlo'!$F66</f>
        <v>0</v>
      </c>
      <c r="K264" s="41">
        <f>-IF(('02. Controlo'!$F101+'02. Controlo'!$D66)=K$7,1,0)*K242*'02. Controlo'!$F66</f>
        <v>0</v>
      </c>
      <c r="L264" s="41">
        <f>-IF(('02. Controlo'!$F101+'02. Controlo'!$D66)=L$7,1,0)*L242*'02. Controlo'!$F66</f>
        <v>0</v>
      </c>
      <c r="M264" s="41">
        <f>-IF(('02. Controlo'!$F101+'02. Controlo'!$D66)=M$7,1,0)*M242*'02. Controlo'!$F66</f>
        <v>0</v>
      </c>
      <c r="N264" s="41">
        <f>-IF(('02. Controlo'!$F101+'02. Controlo'!$D66)=N$7,1,0)*N242*'02. Controlo'!$F66</f>
        <v>0</v>
      </c>
      <c r="O264" s="41">
        <f>-IF(('02. Controlo'!$F101+'02. Controlo'!$D66)=O$7,1,0)*O242*'02. Controlo'!$F66</f>
        <v>0</v>
      </c>
      <c r="P264" s="41">
        <f>-IF(('02. Controlo'!$F101+'02. Controlo'!$D66)=P$7,1,0)*P242*'02. Controlo'!$F66</f>
        <v>0</v>
      </c>
      <c r="Q264" s="41">
        <f>-IF(('02. Controlo'!$F101+'02. Controlo'!$D66)=Q$7,1,0)*Q242*'02. Controlo'!$F66</f>
        <v>0</v>
      </c>
      <c r="R264" s="41">
        <f>-IF(('02. Controlo'!$F101+'02. Controlo'!$D66)=R$7,1,0)*R242*'02. Controlo'!$F66</f>
        <v>0</v>
      </c>
      <c r="S264" s="41">
        <f>-IF(('02. Controlo'!$F101+'02. Controlo'!$D66)=S$7,1,0)*S242*'02. Controlo'!$F66</f>
        <v>0</v>
      </c>
      <c r="T264" s="41">
        <f>-IF(('02. Controlo'!$F101+'02. Controlo'!$D66)=T$7,1,0)*T242*'02. Controlo'!$F66</f>
        <v>0</v>
      </c>
      <c r="U264" s="41">
        <f>-IF(('02. Controlo'!$F101+'02. Controlo'!$D66)=U$7,1,0)*U242*'02. Controlo'!$F66</f>
        <v>0</v>
      </c>
      <c r="V264" s="41">
        <f>-IF(('02. Controlo'!$F101+'02. Controlo'!$D66)=V$7,1,0)*V242*'02. Controlo'!$F66</f>
        <v>0</v>
      </c>
      <c r="W264" s="41">
        <f>-IF(('02. Controlo'!$F101+'02. Controlo'!$D66)=W$7,1,0)*W242*'02. Controlo'!$F66</f>
        <v>0</v>
      </c>
      <c r="X264" s="41">
        <f>-IF(('02. Controlo'!$F101+'02. Controlo'!$D66)=X$7,1,0)*X242*'02. Controlo'!$F66</f>
        <v>0</v>
      </c>
      <c r="Y264" s="41">
        <f>-IF(('02. Controlo'!$F101+'02. Controlo'!$D66)=Y$7,1,0)*Y242*'02. Controlo'!$F66</f>
        <v>0</v>
      </c>
      <c r="Z264" s="41">
        <f>-IF(('02. Controlo'!$F101+'02. Controlo'!$D66)=Z$7,1,0)*Z242*'02. Controlo'!$F66</f>
        <v>0</v>
      </c>
      <c r="AA264" s="41">
        <f>-IF(('02. Controlo'!$F101+'02. Controlo'!$D66)=AA$7,1,0)*AA242*'02. Controlo'!$F66</f>
        <v>0</v>
      </c>
      <c r="AB264" s="41">
        <f>-IF(('02. Controlo'!$F101+'02. Controlo'!$D66)=AB$7,1,0)*AB242*'02. Controlo'!$F66</f>
        <v>0</v>
      </c>
      <c r="AC264" s="41">
        <f>-IF(('02. Controlo'!$F101+'02. Controlo'!$D66)=AC$7,1,0)*AC242*'02. Controlo'!$F66</f>
        <v>0</v>
      </c>
      <c r="AD264" s="41">
        <f>-IF(('02. Controlo'!$F101+'02. Controlo'!$D66)=AD$7,1,0)*AD242*'02. Controlo'!$F66</f>
        <v>0</v>
      </c>
      <c r="AE264" s="41">
        <f>-IF(('02. Controlo'!$F101+'02. Controlo'!$D66)=AE$7,1,0)*AE242*'02. Controlo'!$F66</f>
        <v>0</v>
      </c>
      <c r="AF264" s="41">
        <f>-IF(('02. Controlo'!$F101+'02. Controlo'!$D66)=AF$7,1,0)*AF242*'02. Controlo'!$F66</f>
        <v>0</v>
      </c>
      <c r="AG264" s="41">
        <f>-IF(('02. Controlo'!$F101+'02. Controlo'!$D66)=AG$7,1,0)*AG242*'02. Controlo'!$F66</f>
        <v>0</v>
      </c>
    </row>
    <row r="265" spans="2:33" ht="15" customHeight="1" x14ac:dyDescent="0.25">
      <c r="B265" s="36">
        <f t="shared" si="74"/>
        <v>16</v>
      </c>
      <c r="D265" s="41">
        <f>-IF(('02. Controlo'!$F102+'02. Controlo'!$D67)=D$7,1,0)*D243*'02. Controlo'!$F67</f>
        <v>0</v>
      </c>
      <c r="E265" s="41">
        <f>-IF(('02. Controlo'!$F102+'02. Controlo'!$D67)=E$7,1,0)*E243*'02. Controlo'!$F67</f>
        <v>0</v>
      </c>
      <c r="F265" s="41">
        <f>-IF(('02. Controlo'!$F102+'02. Controlo'!$D67)=F$7,1,0)*F243*'02. Controlo'!$F67</f>
        <v>0</v>
      </c>
      <c r="G265" s="41">
        <f>-IF(('02. Controlo'!$F102+'02. Controlo'!$D67)=G$7,1,0)*G243*'02. Controlo'!$F67</f>
        <v>0</v>
      </c>
      <c r="H265" s="41">
        <f>-IF(('02. Controlo'!$F102+'02. Controlo'!$D67)=H$7,1,0)*H243*'02. Controlo'!$F67</f>
        <v>0</v>
      </c>
      <c r="I265" s="41">
        <f>-IF(('02. Controlo'!$F102+'02. Controlo'!$D67)=I$7,1,0)*I243*'02. Controlo'!$F67</f>
        <v>0</v>
      </c>
      <c r="J265" s="41">
        <f>-IF(('02. Controlo'!$F102+'02. Controlo'!$D67)=J$7,1,0)*J243*'02. Controlo'!$F67</f>
        <v>0</v>
      </c>
      <c r="K265" s="41">
        <f>-IF(('02. Controlo'!$F102+'02. Controlo'!$D67)=K$7,1,0)*K243*'02. Controlo'!$F67</f>
        <v>0</v>
      </c>
      <c r="L265" s="41">
        <f>-IF(('02. Controlo'!$F102+'02. Controlo'!$D67)=L$7,1,0)*L243*'02. Controlo'!$F67</f>
        <v>0</v>
      </c>
      <c r="M265" s="41">
        <f>-IF(('02. Controlo'!$F102+'02. Controlo'!$D67)=M$7,1,0)*M243*'02. Controlo'!$F67</f>
        <v>0</v>
      </c>
      <c r="N265" s="41">
        <f>-IF(('02. Controlo'!$F102+'02. Controlo'!$D67)=N$7,1,0)*N243*'02. Controlo'!$F67</f>
        <v>0</v>
      </c>
      <c r="O265" s="41">
        <f>-IF(('02. Controlo'!$F102+'02. Controlo'!$D67)=O$7,1,0)*O243*'02. Controlo'!$F67</f>
        <v>0</v>
      </c>
      <c r="P265" s="41">
        <f>-IF(('02. Controlo'!$F102+'02. Controlo'!$D67)=P$7,1,0)*P243*'02. Controlo'!$F67</f>
        <v>0</v>
      </c>
      <c r="Q265" s="41">
        <f>-IF(('02. Controlo'!$F102+'02. Controlo'!$D67)=Q$7,1,0)*Q243*'02. Controlo'!$F67</f>
        <v>0</v>
      </c>
      <c r="R265" s="41">
        <f>-IF(('02. Controlo'!$F102+'02. Controlo'!$D67)=R$7,1,0)*R243*'02. Controlo'!$F67</f>
        <v>0</v>
      </c>
      <c r="S265" s="41">
        <f>-IF(('02. Controlo'!$F102+'02. Controlo'!$D67)=S$7,1,0)*S243*'02. Controlo'!$F67</f>
        <v>0</v>
      </c>
      <c r="T265" s="41">
        <f>-IF(('02. Controlo'!$F102+'02. Controlo'!$D67)=T$7,1,0)*T243*'02. Controlo'!$F67</f>
        <v>0</v>
      </c>
      <c r="U265" s="41">
        <f>-IF(('02. Controlo'!$F102+'02. Controlo'!$D67)=U$7,1,0)*U243*'02. Controlo'!$F67</f>
        <v>0</v>
      </c>
      <c r="V265" s="41">
        <f>-IF(('02. Controlo'!$F102+'02. Controlo'!$D67)=V$7,1,0)*V243*'02. Controlo'!$F67</f>
        <v>0</v>
      </c>
      <c r="W265" s="41">
        <f>-IF(('02. Controlo'!$F102+'02. Controlo'!$D67)=W$7,1,0)*W243*'02. Controlo'!$F67</f>
        <v>0</v>
      </c>
      <c r="X265" s="41">
        <f>-IF(('02. Controlo'!$F102+'02. Controlo'!$D67)=X$7,1,0)*X243*'02. Controlo'!$F67</f>
        <v>0</v>
      </c>
      <c r="Y265" s="41">
        <f>-IF(('02. Controlo'!$F102+'02. Controlo'!$D67)=Y$7,1,0)*Y243*'02. Controlo'!$F67</f>
        <v>0</v>
      </c>
      <c r="Z265" s="41">
        <f>-IF(('02. Controlo'!$F102+'02. Controlo'!$D67)=Z$7,1,0)*Z243*'02. Controlo'!$F67</f>
        <v>0</v>
      </c>
      <c r="AA265" s="41">
        <f>-IF(('02. Controlo'!$F102+'02. Controlo'!$D67)=AA$7,1,0)*AA243*'02. Controlo'!$F67</f>
        <v>0</v>
      </c>
      <c r="AB265" s="41">
        <f>-IF(('02. Controlo'!$F102+'02. Controlo'!$D67)=AB$7,1,0)*AB243*'02. Controlo'!$F67</f>
        <v>0</v>
      </c>
      <c r="AC265" s="41">
        <f>-IF(('02. Controlo'!$F102+'02. Controlo'!$D67)=AC$7,1,0)*AC243*'02. Controlo'!$F67</f>
        <v>0</v>
      </c>
      <c r="AD265" s="41">
        <f>-IF(('02. Controlo'!$F102+'02. Controlo'!$D67)=AD$7,1,0)*AD243*'02. Controlo'!$F67</f>
        <v>0</v>
      </c>
      <c r="AE265" s="41">
        <f>-IF(('02. Controlo'!$F102+'02. Controlo'!$D67)=AE$7,1,0)*AE243*'02. Controlo'!$F67</f>
        <v>0</v>
      </c>
      <c r="AF265" s="41">
        <f>-IF(('02. Controlo'!$F102+'02. Controlo'!$D67)=AF$7,1,0)*AF243*'02. Controlo'!$F67</f>
        <v>0</v>
      </c>
      <c r="AG265" s="41">
        <f>-IF(('02. Controlo'!$F102+'02. Controlo'!$D67)=AG$7,1,0)*AG243*'02. Controlo'!$F67</f>
        <v>0</v>
      </c>
    </row>
    <row r="266" spans="2:33" ht="15" customHeight="1" x14ac:dyDescent="0.25">
      <c r="B266" s="36">
        <f t="shared" si="74"/>
        <v>17</v>
      </c>
      <c r="D266" s="41">
        <f>-IF(('02. Controlo'!$F103+'02. Controlo'!$D68)=D$7,1,0)*D244*'02. Controlo'!$F68</f>
        <v>0</v>
      </c>
      <c r="E266" s="41">
        <f>-IF(('02. Controlo'!$F103+'02. Controlo'!$D68)=E$7,1,0)*E244*'02. Controlo'!$F68</f>
        <v>0</v>
      </c>
      <c r="F266" s="41">
        <f>-IF(('02. Controlo'!$F103+'02. Controlo'!$D68)=F$7,1,0)*F244*'02. Controlo'!$F68</f>
        <v>0</v>
      </c>
      <c r="G266" s="41">
        <f>-IF(('02. Controlo'!$F103+'02. Controlo'!$D68)=G$7,1,0)*G244*'02. Controlo'!$F68</f>
        <v>0</v>
      </c>
      <c r="H266" s="41">
        <f>-IF(('02. Controlo'!$F103+'02. Controlo'!$D68)=H$7,1,0)*H244*'02. Controlo'!$F68</f>
        <v>0</v>
      </c>
      <c r="I266" s="41">
        <f>-IF(('02. Controlo'!$F103+'02. Controlo'!$D68)=I$7,1,0)*I244*'02. Controlo'!$F68</f>
        <v>0</v>
      </c>
      <c r="J266" s="41">
        <f>-IF(('02. Controlo'!$F103+'02. Controlo'!$D68)=J$7,1,0)*J244*'02. Controlo'!$F68</f>
        <v>0</v>
      </c>
      <c r="K266" s="41">
        <f>-IF(('02. Controlo'!$F103+'02. Controlo'!$D68)=K$7,1,0)*K244*'02. Controlo'!$F68</f>
        <v>0</v>
      </c>
      <c r="L266" s="41">
        <f>-IF(('02. Controlo'!$F103+'02. Controlo'!$D68)=L$7,1,0)*L244*'02. Controlo'!$F68</f>
        <v>0</v>
      </c>
      <c r="M266" s="41">
        <f>-IF(('02. Controlo'!$F103+'02. Controlo'!$D68)=M$7,1,0)*M244*'02. Controlo'!$F68</f>
        <v>0</v>
      </c>
      <c r="N266" s="41">
        <f>-IF(('02. Controlo'!$F103+'02. Controlo'!$D68)=N$7,1,0)*N244*'02. Controlo'!$F68</f>
        <v>0</v>
      </c>
      <c r="O266" s="41">
        <f>-IF(('02. Controlo'!$F103+'02. Controlo'!$D68)=O$7,1,0)*O244*'02. Controlo'!$F68</f>
        <v>0</v>
      </c>
      <c r="P266" s="41">
        <f>-IF(('02. Controlo'!$F103+'02. Controlo'!$D68)=P$7,1,0)*P244*'02. Controlo'!$F68</f>
        <v>0</v>
      </c>
      <c r="Q266" s="41">
        <f>-IF(('02. Controlo'!$F103+'02. Controlo'!$D68)=Q$7,1,0)*Q244*'02. Controlo'!$F68</f>
        <v>0</v>
      </c>
      <c r="R266" s="41">
        <f>-IF(('02. Controlo'!$F103+'02. Controlo'!$D68)=R$7,1,0)*R244*'02. Controlo'!$F68</f>
        <v>0</v>
      </c>
      <c r="S266" s="41">
        <f>-IF(('02. Controlo'!$F103+'02. Controlo'!$D68)=S$7,1,0)*S244*'02. Controlo'!$F68</f>
        <v>0</v>
      </c>
      <c r="T266" s="41">
        <f>-IF(('02. Controlo'!$F103+'02. Controlo'!$D68)=T$7,1,0)*T244*'02. Controlo'!$F68</f>
        <v>0</v>
      </c>
      <c r="U266" s="41">
        <f>-IF(('02. Controlo'!$F103+'02. Controlo'!$D68)=U$7,1,0)*U244*'02. Controlo'!$F68</f>
        <v>0</v>
      </c>
      <c r="V266" s="41">
        <f>-IF(('02. Controlo'!$F103+'02. Controlo'!$D68)=V$7,1,0)*V244*'02. Controlo'!$F68</f>
        <v>0</v>
      </c>
      <c r="W266" s="41">
        <f>-IF(('02. Controlo'!$F103+'02. Controlo'!$D68)=W$7,1,0)*W244*'02. Controlo'!$F68</f>
        <v>0</v>
      </c>
      <c r="X266" s="41">
        <f>-IF(('02. Controlo'!$F103+'02. Controlo'!$D68)=X$7,1,0)*X244*'02. Controlo'!$F68</f>
        <v>0</v>
      </c>
      <c r="Y266" s="41">
        <f>-IF(('02. Controlo'!$F103+'02. Controlo'!$D68)=Y$7,1,0)*Y244*'02. Controlo'!$F68</f>
        <v>0</v>
      </c>
      <c r="Z266" s="41">
        <f>-IF(('02. Controlo'!$F103+'02. Controlo'!$D68)=Z$7,1,0)*Z244*'02. Controlo'!$F68</f>
        <v>0</v>
      </c>
      <c r="AA266" s="41">
        <f>-IF(('02. Controlo'!$F103+'02. Controlo'!$D68)=AA$7,1,0)*AA244*'02. Controlo'!$F68</f>
        <v>0</v>
      </c>
      <c r="AB266" s="41">
        <f>-IF(('02. Controlo'!$F103+'02. Controlo'!$D68)=AB$7,1,0)*AB244*'02. Controlo'!$F68</f>
        <v>0</v>
      </c>
      <c r="AC266" s="41">
        <f>-IF(('02. Controlo'!$F103+'02. Controlo'!$D68)=AC$7,1,0)*AC244*'02. Controlo'!$F68</f>
        <v>0</v>
      </c>
      <c r="AD266" s="41">
        <f>-IF(('02. Controlo'!$F103+'02. Controlo'!$D68)=AD$7,1,0)*AD244*'02. Controlo'!$F68</f>
        <v>0</v>
      </c>
      <c r="AE266" s="41">
        <f>-IF(('02. Controlo'!$F103+'02. Controlo'!$D68)=AE$7,1,0)*AE244*'02. Controlo'!$F68</f>
        <v>0</v>
      </c>
      <c r="AF266" s="41">
        <f>-IF(('02. Controlo'!$F103+'02. Controlo'!$D68)=AF$7,1,0)*AF244*'02. Controlo'!$F68</f>
        <v>0</v>
      </c>
      <c r="AG266" s="41">
        <f>-IF(('02. Controlo'!$F103+'02. Controlo'!$D68)=AG$7,1,0)*AG244*'02. Controlo'!$F68</f>
        <v>0</v>
      </c>
    </row>
    <row r="267" spans="2:33" ht="15" customHeight="1" x14ac:dyDescent="0.25">
      <c r="B267" s="36">
        <f t="shared" si="74"/>
        <v>18</v>
      </c>
      <c r="D267" s="41">
        <f>-IF(('02. Controlo'!$F104+'02. Controlo'!$D69)=D$7,1,0)*D245*'02. Controlo'!$F69</f>
        <v>0</v>
      </c>
      <c r="E267" s="41">
        <f>-IF(('02. Controlo'!$F104+'02. Controlo'!$D69)=E$7,1,0)*E245*'02. Controlo'!$F69</f>
        <v>0</v>
      </c>
      <c r="F267" s="41">
        <f>-IF(('02. Controlo'!$F104+'02. Controlo'!$D69)=F$7,1,0)*F245*'02. Controlo'!$F69</f>
        <v>0</v>
      </c>
      <c r="G267" s="41">
        <f>-IF(('02. Controlo'!$F104+'02. Controlo'!$D69)=G$7,1,0)*G245*'02. Controlo'!$F69</f>
        <v>0</v>
      </c>
      <c r="H267" s="41">
        <f>-IF(('02. Controlo'!$F104+'02. Controlo'!$D69)=H$7,1,0)*H245*'02. Controlo'!$F69</f>
        <v>0</v>
      </c>
      <c r="I267" s="41">
        <f>-IF(('02. Controlo'!$F104+'02. Controlo'!$D69)=I$7,1,0)*I245*'02. Controlo'!$F69</f>
        <v>0</v>
      </c>
      <c r="J267" s="41">
        <f>-IF(('02. Controlo'!$F104+'02. Controlo'!$D69)=J$7,1,0)*J245*'02. Controlo'!$F69</f>
        <v>0</v>
      </c>
      <c r="K267" s="41">
        <f>-IF(('02. Controlo'!$F104+'02. Controlo'!$D69)=K$7,1,0)*K245*'02. Controlo'!$F69</f>
        <v>0</v>
      </c>
      <c r="L267" s="41">
        <f>-IF(('02. Controlo'!$F104+'02. Controlo'!$D69)=L$7,1,0)*L245*'02. Controlo'!$F69</f>
        <v>0</v>
      </c>
      <c r="M267" s="41">
        <f>-IF(('02. Controlo'!$F104+'02. Controlo'!$D69)=M$7,1,0)*M245*'02. Controlo'!$F69</f>
        <v>0</v>
      </c>
      <c r="N267" s="41">
        <f>-IF(('02. Controlo'!$F104+'02. Controlo'!$D69)=N$7,1,0)*N245*'02. Controlo'!$F69</f>
        <v>0</v>
      </c>
      <c r="O267" s="41">
        <f>-IF(('02. Controlo'!$F104+'02. Controlo'!$D69)=O$7,1,0)*O245*'02. Controlo'!$F69</f>
        <v>0</v>
      </c>
      <c r="P267" s="41">
        <f>-IF(('02. Controlo'!$F104+'02. Controlo'!$D69)=P$7,1,0)*P245*'02. Controlo'!$F69</f>
        <v>0</v>
      </c>
      <c r="Q267" s="41">
        <f>-IF(('02. Controlo'!$F104+'02. Controlo'!$D69)=Q$7,1,0)*Q245*'02. Controlo'!$F69</f>
        <v>0</v>
      </c>
      <c r="R267" s="41">
        <f>-IF(('02. Controlo'!$F104+'02. Controlo'!$D69)=R$7,1,0)*R245*'02. Controlo'!$F69</f>
        <v>0</v>
      </c>
      <c r="S267" s="41">
        <f>-IF(('02. Controlo'!$F104+'02. Controlo'!$D69)=S$7,1,0)*S245*'02. Controlo'!$F69</f>
        <v>0</v>
      </c>
      <c r="T267" s="41">
        <f>-IF(('02. Controlo'!$F104+'02. Controlo'!$D69)=T$7,1,0)*T245*'02. Controlo'!$F69</f>
        <v>0</v>
      </c>
      <c r="U267" s="41">
        <f>-IF(('02. Controlo'!$F104+'02. Controlo'!$D69)=U$7,1,0)*U245*'02. Controlo'!$F69</f>
        <v>0</v>
      </c>
      <c r="V267" s="41">
        <f>-IF(('02. Controlo'!$F104+'02. Controlo'!$D69)=V$7,1,0)*V245*'02. Controlo'!$F69</f>
        <v>0</v>
      </c>
      <c r="W267" s="41">
        <f>-IF(('02. Controlo'!$F104+'02. Controlo'!$D69)=W$7,1,0)*W245*'02. Controlo'!$F69</f>
        <v>0</v>
      </c>
      <c r="X267" s="41">
        <f>-IF(('02. Controlo'!$F104+'02. Controlo'!$D69)=X$7,1,0)*X245*'02. Controlo'!$F69</f>
        <v>0</v>
      </c>
      <c r="Y267" s="41">
        <f>-IF(('02. Controlo'!$F104+'02. Controlo'!$D69)=Y$7,1,0)*Y245*'02. Controlo'!$F69</f>
        <v>0</v>
      </c>
      <c r="Z267" s="41">
        <f>-IF(('02. Controlo'!$F104+'02. Controlo'!$D69)=Z$7,1,0)*Z245*'02. Controlo'!$F69</f>
        <v>0</v>
      </c>
      <c r="AA267" s="41">
        <f>-IF(('02. Controlo'!$F104+'02. Controlo'!$D69)=AA$7,1,0)*AA245*'02. Controlo'!$F69</f>
        <v>0</v>
      </c>
      <c r="AB267" s="41">
        <f>-IF(('02. Controlo'!$F104+'02. Controlo'!$D69)=AB$7,1,0)*AB245*'02. Controlo'!$F69</f>
        <v>0</v>
      </c>
      <c r="AC267" s="41">
        <f>-IF(('02. Controlo'!$F104+'02. Controlo'!$D69)=AC$7,1,0)*AC245*'02. Controlo'!$F69</f>
        <v>0</v>
      </c>
      <c r="AD267" s="41">
        <f>-IF(('02. Controlo'!$F104+'02. Controlo'!$D69)=AD$7,1,0)*AD245*'02. Controlo'!$F69</f>
        <v>0</v>
      </c>
      <c r="AE267" s="41">
        <f>-IF(('02. Controlo'!$F104+'02. Controlo'!$D69)=AE$7,1,0)*AE245*'02. Controlo'!$F69</f>
        <v>0</v>
      </c>
      <c r="AF267" s="41">
        <f>-IF(('02. Controlo'!$F104+'02. Controlo'!$D69)=AF$7,1,0)*AF245*'02. Controlo'!$F69</f>
        <v>0</v>
      </c>
      <c r="AG267" s="41">
        <f>-IF(('02. Controlo'!$F104+'02. Controlo'!$D69)=AG$7,1,0)*AG245*'02. Controlo'!$F69</f>
        <v>0</v>
      </c>
    </row>
    <row r="268" spans="2:33" ht="15" customHeight="1" x14ac:dyDescent="0.25">
      <c r="B268" s="36">
        <f t="shared" si="74"/>
        <v>19</v>
      </c>
      <c r="D268" s="41">
        <f>-IF(('02. Controlo'!$F105+'02. Controlo'!$D70)=D$7,1,0)*D246*'02. Controlo'!$F70</f>
        <v>0</v>
      </c>
      <c r="E268" s="41">
        <f>-IF(('02. Controlo'!$F105+'02. Controlo'!$D70)=E$7,1,0)*E246*'02. Controlo'!$F70</f>
        <v>0</v>
      </c>
      <c r="F268" s="41">
        <f>-IF(('02. Controlo'!$F105+'02. Controlo'!$D70)=F$7,1,0)*F246*'02. Controlo'!$F70</f>
        <v>0</v>
      </c>
      <c r="G268" s="41">
        <f>-IF(('02. Controlo'!$F105+'02. Controlo'!$D70)=G$7,1,0)*G246*'02. Controlo'!$F70</f>
        <v>0</v>
      </c>
      <c r="H268" s="41">
        <f>-IF(('02. Controlo'!$F105+'02. Controlo'!$D70)=H$7,1,0)*H246*'02. Controlo'!$F70</f>
        <v>0</v>
      </c>
      <c r="I268" s="41">
        <f>-IF(('02. Controlo'!$F105+'02. Controlo'!$D70)=I$7,1,0)*I246*'02. Controlo'!$F70</f>
        <v>0</v>
      </c>
      <c r="J268" s="41">
        <f>-IF(('02. Controlo'!$F105+'02. Controlo'!$D70)=J$7,1,0)*J246*'02. Controlo'!$F70</f>
        <v>0</v>
      </c>
      <c r="K268" s="41">
        <f>-IF(('02. Controlo'!$F105+'02. Controlo'!$D70)=K$7,1,0)*K246*'02. Controlo'!$F70</f>
        <v>0</v>
      </c>
      <c r="L268" s="41">
        <f>-IF(('02. Controlo'!$F105+'02. Controlo'!$D70)=L$7,1,0)*L246*'02. Controlo'!$F70</f>
        <v>0</v>
      </c>
      <c r="M268" s="41">
        <f>-IF(('02. Controlo'!$F105+'02. Controlo'!$D70)=M$7,1,0)*M246*'02. Controlo'!$F70</f>
        <v>0</v>
      </c>
      <c r="N268" s="41">
        <f>-IF(('02. Controlo'!$F105+'02. Controlo'!$D70)=N$7,1,0)*N246*'02. Controlo'!$F70</f>
        <v>0</v>
      </c>
      <c r="O268" s="41">
        <f>-IF(('02. Controlo'!$F105+'02. Controlo'!$D70)=O$7,1,0)*O246*'02. Controlo'!$F70</f>
        <v>0</v>
      </c>
      <c r="P268" s="41">
        <f>-IF(('02. Controlo'!$F105+'02. Controlo'!$D70)=P$7,1,0)*P246*'02. Controlo'!$F70</f>
        <v>0</v>
      </c>
      <c r="Q268" s="41">
        <f>-IF(('02. Controlo'!$F105+'02. Controlo'!$D70)=Q$7,1,0)*Q246*'02. Controlo'!$F70</f>
        <v>0</v>
      </c>
      <c r="R268" s="41">
        <f>-IF(('02. Controlo'!$F105+'02. Controlo'!$D70)=R$7,1,0)*R246*'02. Controlo'!$F70</f>
        <v>0</v>
      </c>
      <c r="S268" s="41">
        <f>-IF(('02. Controlo'!$F105+'02. Controlo'!$D70)=S$7,1,0)*S246*'02. Controlo'!$F70</f>
        <v>0</v>
      </c>
      <c r="T268" s="41">
        <f>-IF(('02. Controlo'!$F105+'02. Controlo'!$D70)=T$7,1,0)*T246*'02. Controlo'!$F70</f>
        <v>0</v>
      </c>
      <c r="U268" s="41">
        <f>-IF(('02. Controlo'!$F105+'02. Controlo'!$D70)=U$7,1,0)*U246*'02. Controlo'!$F70</f>
        <v>0</v>
      </c>
      <c r="V268" s="41">
        <f>-IF(('02. Controlo'!$F105+'02. Controlo'!$D70)=V$7,1,0)*V246*'02. Controlo'!$F70</f>
        <v>0</v>
      </c>
      <c r="W268" s="41">
        <f>-IF(('02. Controlo'!$F105+'02. Controlo'!$D70)=W$7,1,0)*W246*'02. Controlo'!$F70</f>
        <v>0</v>
      </c>
      <c r="X268" s="41">
        <f>-IF(('02. Controlo'!$F105+'02. Controlo'!$D70)=X$7,1,0)*X246*'02. Controlo'!$F70</f>
        <v>0</v>
      </c>
      <c r="Y268" s="41">
        <f>-IF(('02. Controlo'!$F105+'02. Controlo'!$D70)=Y$7,1,0)*Y246*'02. Controlo'!$F70</f>
        <v>0</v>
      </c>
      <c r="Z268" s="41">
        <f>-IF(('02. Controlo'!$F105+'02. Controlo'!$D70)=Z$7,1,0)*Z246*'02. Controlo'!$F70</f>
        <v>0</v>
      </c>
      <c r="AA268" s="41">
        <f>-IF(('02. Controlo'!$F105+'02. Controlo'!$D70)=AA$7,1,0)*AA246*'02. Controlo'!$F70</f>
        <v>0</v>
      </c>
      <c r="AB268" s="41">
        <f>-IF(('02. Controlo'!$F105+'02. Controlo'!$D70)=AB$7,1,0)*AB246*'02. Controlo'!$F70</f>
        <v>0</v>
      </c>
      <c r="AC268" s="41">
        <f>-IF(('02. Controlo'!$F105+'02. Controlo'!$D70)=AC$7,1,0)*AC246*'02. Controlo'!$F70</f>
        <v>0</v>
      </c>
      <c r="AD268" s="41">
        <f>-IF(('02. Controlo'!$F105+'02. Controlo'!$D70)=AD$7,1,0)*AD246*'02. Controlo'!$F70</f>
        <v>0</v>
      </c>
      <c r="AE268" s="41">
        <f>-IF(('02. Controlo'!$F105+'02. Controlo'!$D70)=AE$7,1,0)*AE246*'02. Controlo'!$F70</f>
        <v>0</v>
      </c>
      <c r="AF268" s="41">
        <f>-IF(('02. Controlo'!$F105+'02. Controlo'!$D70)=AF$7,1,0)*AF246*'02. Controlo'!$F70</f>
        <v>0</v>
      </c>
      <c r="AG268" s="41">
        <f>-IF(('02. Controlo'!$F105+'02. Controlo'!$D70)=AG$7,1,0)*AG246*'02. Controlo'!$F70</f>
        <v>0</v>
      </c>
    </row>
    <row r="269" spans="2:33" ht="15" customHeight="1" x14ac:dyDescent="0.25">
      <c r="B269" s="36">
        <f t="shared" si="74"/>
        <v>20</v>
      </c>
      <c r="D269" s="41">
        <f>-IF(('02. Controlo'!$F106+'02. Controlo'!$D71)=D$7,1,0)*D247*'02. Controlo'!$F71</f>
        <v>0</v>
      </c>
      <c r="E269" s="41">
        <f>-IF(('02. Controlo'!$F106+'02. Controlo'!$D71)=E$7,1,0)*E247*'02. Controlo'!$F71</f>
        <v>0</v>
      </c>
      <c r="F269" s="41">
        <f>-IF(('02. Controlo'!$F106+'02. Controlo'!$D71)=F$7,1,0)*F247*'02. Controlo'!$F71</f>
        <v>0</v>
      </c>
      <c r="G269" s="41">
        <f>-IF(('02. Controlo'!$F106+'02. Controlo'!$D71)=G$7,1,0)*G247*'02. Controlo'!$F71</f>
        <v>0</v>
      </c>
      <c r="H269" s="41">
        <f>-IF(('02. Controlo'!$F106+'02. Controlo'!$D71)=H$7,1,0)*H247*'02. Controlo'!$F71</f>
        <v>0</v>
      </c>
      <c r="I269" s="41">
        <f>-IF(('02. Controlo'!$F106+'02. Controlo'!$D71)=I$7,1,0)*I247*'02. Controlo'!$F71</f>
        <v>0</v>
      </c>
      <c r="J269" s="41">
        <f>-IF(('02. Controlo'!$F106+'02. Controlo'!$D71)=J$7,1,0)*J247*'02. Controlo'!$F71</f>
        <v>0</v>
      </c>
      <c r="K269" s="41">
        <f>-IF(('02. Controlo'!$F106+'02. Controlo'!$D71)=K$7,1,0)*K247*'02. Controlo'!$F71</f>
        <v>0</v>
      </c>
      <c r="L269" s="41">
        <f>-IF(('02. Controlo'!$F106+'02. Controlo'!$D71)=L$7,1,0)*L247*'02. Controlo'!$F71</f>
        <v>0</v>
      </c>
      <c r="M269" s="41">
        <f>-IF(('02. Controlo'!$F106+'02. Controlo'!$D71)=M$7,1,0)*M247*'02. Controlo'!$F71</f>
        <v>0</v>
      </c>
      <c r="N269" s="41">
        <f>-IF(('02. Controlo'!$F106+'02. Controlo'!$D71)=N$7,1,0)*N247*'02. Controlo'!$F71</f>
        <v>0</v>
      </c>
      <c r="O269" s="41">
        <f>-IF(('02. Controlo'!$F106+'02. Controlo'!$D71)=O$7,1,0)*O247*'02. Controlo'!$F71</f>
        <v>0</v>
      </c>
      <c r="P269" s="41">
        <f>-IF(('02. Controlo'!$F106+'02. Controlo'!$D71)=P$7,1,0)*P247*'02. Controlo'!$F71</f>
        <v>0</v>
      </c>
      <c r="Q269" s="41">
        <f>-IF(('02. Controlo'!$F106+'02. Controlo'!$D71)=Q$7,1,0)*Q247*'02. Controlo'!$F71</f>
        <v>0</v>
      </c>
      <c r="R269" s="41">
        <f>-IF(('02. Controlo'!$F106+'02. Controlo'!$D71)=R$7,1,0)*R247*'02. Controlo'!$F71</f>
        <v>0</v>
      </c>
      <c r="S269" s="41">
        <f>-IF(('02. Controlo'!$F106+'02. Controlo'!$D71)=S$7,1,0)*S247*'02. Controlo'!$F71</f>
        <v>0</v>
      </c>
      <c r="T269" s="41">
        <f>-IF(('02. Controlo'!$F106+'02. Controlo'!$D71)=T$7,1,0)*T247*'02. Controlo'!$F71</f>
        <v>0</v>
      </c>
      <c r="U269" s="41">
        <f>-IF(('02. Controlo'!$F106+'02. Controlo'!$D71)=U$7,1,0)*U247*'02. Controlo'!$F71</f>
        <v>0</v>
      </c>
      <c r="V269" s="41">
        <f>-IF(('02. Controlo'!$F106+'02. Controlo'!$D71)=V$7,1,0)*V247*'02. Controlo'!$F71</f>
        <v>0</v>
      </c>
      <c r="W269" s="41">
        <f>-IF(('02. Controlo'!$F106+'02. Controlo'!$D71)=W$7,1,0)*W247*'02. Controlo'!$F71</f>
        <v>0</v>
      </c>
      <c r="X269" s="41">
        <f>-IF(('02. Controlo'!$F106+'02. Controlo'!$D71)=X$7,1,0)*X247*'02. Controlo'!$F71</f>
        <v>0</v>
      </c>
      <c r="Y269" s="41">
        <f>-IF(('02. Controlo'!$F106+'02. Controlo'!$D71)=Y$7,1,0)*Y247*'02. Controlo'!$F71</f>
        <v>0</v>
      </c>
      <c r="Z269" s="41">
        <f>-IF(('02. Controlo'!$F106+'02. Controlo'!$D71)=Z$7,1,0)*Z247*'02. Controlo'!$F71</f>
        <v>0</v>
      </c>
      <c r="AA269" s="41">
        <f>-IF(('02. Controlo'!$F106+'02. Controlo'!$D71)=AA$7,1,0)*AA247*'02. Controlo'!$F71</f>
        <v>0</v>
      </c>
      <c r="AB269" s="41">
        <f>-IF(('02. Controlo'!$F106+'02. Controlo'!$D71)=AB$7,1,0)*AB247*'02. Controlo'!$F71</f>
        <v>0</v>
      </c>
      <c r="AC269" s="41">
        <f>-IF(('02. Controlo'!$F106+'02. Controlo'!$D71)=AC$7,1,0)*AC247*'02. Controlo'!$F71</f>
        <v>0</v>
      </c>
      <c r="AD269" s="41">
        <f>-IF(('02. Controlo'!$F106+'02. Controlo'!$D71)=AD$7,1,0)*AD247*'02. Controlo'!$F71</f>
        <v>0</v>
      </c>
      <c r="AE269" s="41">
        <f>-IF(('02. Controlo'!$F106+'02. Controlo'!$D71)=AE$7,1,0)*AE247*'02. Controlo'!$F71</f>
        <v>0</v>
      </c>
      <c r="AF269" s="41">
        <f>-IF(('02. Controlo'!$F106+'02. Controlo'!$D71)=AF$7,1,0)*AF247*'02. Controlo'!$F71</f>
        <v>0</v>
      </c>
      <c r="AG269" s="41">
        <f>-IF(('02. Controlo'!$F106+'02. Controlo'!$D71)=AG$7,1,0)*AG247*'02. Controlo'!$F71</f>
        <v>0</v>
      </c>
    </row>
    <row r="270" spans="2:33" ht="15" customHeight="1" x14ac:dyDescent="0.25">
      <c r="B270" s="36"/>
      <c r="D270" s="41"/>
      <c r="E270" s="41"/>
      <c r="F270" s="41"/>
      <c r="G270" s="41"/>
      <c r="H270" s="41"/>
      <c r="I270" s="41"/>
      <c r="J270" s="41"/>
      <c r="K270" s="41"/>
      <c r="L270" s="41"/>
      <c r="M270" s="41"/>
      <c r="N270" s="41"/>
      <c r="O270" s="41"/>
      <c r="P270" s="41"/>
      <c r="Q270" s="41"/>
      <c r="R270" s="41"/>
      <c r="S270" s="41"/>
      <c r="T270" s="41"/>
      <c r="U270" s="41"/>
      <c r="V270" s="41"/>
      <c r="W270" s="41"/>
      <c r="X270" s="41"/>
      <c r="Y270" s="41"/>
      <c r="Z270" s="41"/>
      <c r="AA270" s="41"/>
      <c r="AB270" s="41"/>
      <c r="AC270" s="41"/>
      <c r="AD270" s="41"/>
      <c r="AE270" s="41"/>
      <c r="AF270" s="41"/>
      <c r="AG270" s="41"/>
    </row>
    <row r="271" spans="2:33" ht="15" customHeight="1" x14ac:dyDescent="0.25">
      <c r="B271" s="42" t="s">
        <v>45</v>
      </c>
      <c r="D271" s="41"/>
      <c r="E271" s="41"/>
      <c r="F271" s="41"/>
      <c r="G271" s="41"/>
      <c r="H271" s="41"/>
      <c r="I271" s="41"/>
      <c r="J271" s="41"/>
      <c r="K271" s="41"/>
      <c r="L271" s="41"/>
      <c r="M271" s="41"/>
      <c r="N271" s="41"/>
      <c r="O271" s="41"/>
      <c r="P271" s="41"/>
      <c r="Q271" s="41"/>
      <c r="R271" s="41"/>
      <c r="S271" s="41"/>
      <c r="T271" s="41"/>
      <c r="U271" s="41"/>
      <c r="V271" s="41"/>
      <c r="W271" s="41"/>
      <c r="X271" s="41"/>
      <c r="Y271" s="41"/>
      <c r="Z271" s="41"/>
      <c r="AA271" s="41"/>
      <c r="AB271" s="41"/>
      <c r="AC271" s="41"/>
      <c r="AD271" s="41"/>
      <c r="AE271" s="41"/>
      <c r="AF271" s="41"/>
      <c r="AG271" s="41"/>
    </row>
    <row r="272" spans="2:33" ht="15" customHeight="1" x14ac:dyDescent="0.25">
      <c r="B272" s="36">
        <v>1</v>
      </c>
      <c r="C272" s="13"/>
      <c r="D272" s="2">
        <f>+IF(AND(D$7&gt;='02. Controlo'!$G$85,'04-Aux. Calculos'!D$7&lt;='02. Controlo'!$P$85),HLOOKUP(D$7,'02. Controlo'!$G$85:$P$106,'04-Aux. Calculos'!$B272+2),0)*('02. Controlo'!$F87+'02. Controlo'!$D52)</f>
        <v>0</v>
      </c>
      <c r="E272" s="2">
        <f>+IF(AND(E$7&gt;='02. Controlo'!$G$85,'04-Aux. Calculos'!E$7&lt;='02. Controlo'!$P$85),HLOOKUP(E$7,'02. Controlo'!$G$85:$P$106,'04-Aux. Calculos'!$B272+2),0)*('02. Controlo'!$F87+'02. Controlo'!$D52)</f>
        <v>0</v>
      </c>
      <c r="F272" s="2">
        <f>+IF(AND(F$7&gt;='02. Controlo'!$G$85,'04-Aux. Calculos'!F$7&lt;='02. Controlo'!$P$85),HLOOKUP(F$7,'02. Controlo'!$G$85:$P$106,'04-Aux. Calculos'!$B272+2),0)*('02. Controlo'!$F87+'02. Controlo'!$D52)</f>
        <v>0</v>
      </c>
      <c r="G272" s="2">
        <f>+IF(AND(G$7&gt;='02. Controlo'!$G$85,'04-Aux. Calculos'!G$7&lt;='02. Controlo'!$P$85),HLOOKUP(G$7,'02. Controlo'!$G$85:$P$106,'04-Aux. Calculos'!$B272+2),0)*('02. Controlo'!$F87+'02. Controlo'!$D52)</f>
        <v>0</v>
      </c>
      <c r="H272" s="2">
        <f>+IF(AND(H$7&gt;='02. Controlo'!$G$85,'04-Aux. Calculos'!H$7&lt;='02. Controlo'!$P$85),HLOOKUP(H$7,'02. Controlo'!$G$85:$P$106,'04-Aux. Calculos'!$B272+2),0)*('02. Controlo'!$F87+'02. Controlo'!$D52)</f>
        <v>0</v>
      </c>
      <c r="I272" s="2">
        <f>+IF(AND(I$7&gt;='02. Controlo'!$G$85,'04-Aux. Calculos'!I$7&lt;='02. Controlo'!$P$85),HLOOKUP(I$7,'02. Controlo'!$G$85:$P$106,'04-Aux. Calculos'!$B272+2),0)*('02. Controlo'!$F87+'02. Controlo'!$D52)</f>
        <v>0</v>
      </c>
      <c r="J272" s="2">
        <f>+IF(AND(J$7&gt;='02. Controlo'!$G$85,'04-Aux. Calculos'!J$7&lt;='02. Controlo'!$P$85),HLOOKUP(J$7,'02. Controlo'!$G$85:$P$106,'04-Aux. Calculos'!$B272+2),0)*('02. Controlo'!$F87+'02. Controlo'!$D52)</f>
        <v>9</v>
      </c>
      <c r="K272" s="2">
        <f>+IF(AND(K$7&gt;='02. Controlo'!$G$85,'04-Aux. Calculos'!K$7&lt;='02. Controlo'!$P$85),HLOOKUP(K$7,'02. Controlo'!$G$85:$P$106,'04-Aux. Calculos'!$B272+2),0)*('02. Controlo'!$F87+'02. Controlo'!$D52)</f>
        <v>0</v>
      </c>
      <c r="L272" s="2">
        <f>+IF(AND(L$7&gt;='02. Controlo'!$G$85,'04-Aux. Calculos'!L$7&lt;='02. Controlo'!$P$85),HLOOKUP(L$7,'02. Controlo'!$G$85:$P$106,'04-Aux. Calculos'!$B272+2),0)*('02. Controlo'!$F87+'02. Controlo'!$D52)</f>
        <v>0</v>
      </c>
      <c r="M272" s="2">
        <f>+IF(AND(M$7&gt;='02. Controlo'!$G$85,'04-Aux. Calculos'!M$7&lt;='02. Controlo'!$P$85),HLOOKUP(M$7,'02. Controlo'!$G$85:$P$106,'04-Aux. Calculos'!$B272+2),0)*('02. Controlo'!$F87+'02. Controlo'!$D52)</f>
        <v>0</v>
      </c>
      <c r="N272" s="2">
        <f>+IF(AND(N$7&gt;='02. Controlo'!$G$85,'04-Aux. Calculos'!N$7&lt;='02. Controlo'!$P$85),HLOOKUP(N$7,'02. Controlo'!$G$85:$P$106,'04-Aux. Calculos'!$B272+2),0)*('02. Controlo'!$F87+'02. Controlo'!$D52)</f>
        <v>0</v>
      </c>
      <c r="O272" s="2">
        <f>+IF(AND(O$7&gt;='02. Controlo'!$G$85,'04-Aux. Calculos'!O$7&lt;='02. Controlo'!$P$85),HLOOKUP(O$7,'02. Controlo'!$G$85:$P$106,'04-Aux. Calculos'!$B272+2),0)*('02. Controlo'!$F87+'02. Controlo'!$D52)</f>
        <v>0</v>
      </c>
      <c r="P272" s="2">
        <f>+IF(AND(P$7&gt;='02. Controlo'!$G$85,'04-Aux. Calculos'!P$7&lt;='02. Controlo'!$P$85),HLOOKUP(P$7,'02. Controlo'!$G$85:$P$106,'04-Aux. Calculos'!$B272+2),0)*('02. Controlo'!$F87+'02. Controlo'!$D52)</f>
        <v>0</v>
      </c>
      <c r="Q272" s="2">
        <f>+IF(AND(Q$7&gt;='02. Controlo'!$G$85,'04-Aux. Calculos'!Q$7&lt;='02. Controlo'!$P$85),HLOOKUP(Q$7,'02. Controlo'!$G$85:$P$106,'04-Aux. Calculos'!$B272+2),0)*('02. Controlo'!$F87+'02. Controlo'!$D52)</f>
        <v>0</v>
      </c>
      <c r="R272" s="2">
        <f>+IF(AND(R$7&gt;='02. Controlo'!$G$85,'04-Aux. Calculos'!R$7&lt;='02. Controlo'!$P$85),HLOOKUP(R$7,'02. Controlo'!$G$85:$P$106,'04-Aux. Calculos'!$B272+2),0)*('02. Controlo'!$F87+'02. Controlo'!$D52)</f>
        <v>0</v>
      </c>
      <c r="S272" s="38"/>
      <c r="T272" s="38"/>
      <c r="U272" s="38"/>
      <c r="V272" s="38"/>
      <c r="W272" s="38"/>
      <c r="X272" s="38"/>
      <c r="Y272" s="38"/>
      <c r="Z272" s="38"/>
      <c r="AA272" s="38"/>
      <c r="AB272" s="38"/>
      <c r="AC272" s="38"/>
      <c r="AD272" s="38"/>
      <c r="AE272" s="38"/>
      <c r="AF272" s="38"/>
      <c r="AG272" s="38"/>
    </row>
    <row r="273" spans="2:33" ht="15" customHeight="1" x14ac:dyDescent="0.25">
      <c r="B273" s="36">
        <f>+B272+1</f>
        <v>2</v>
      </c>
      <c r="D273" s="2">
        <f>+IF(AND(D$7&gt;='02. Controlo'!$G$85,'04-Aux. Calculos'!D$7&lt;='02. Controlo'!$P$85),HLOOKUP(D$7,'02. Controlo'!$G$85:$P$106,'04-Aux. Calculos'!$B273+2),0)*('02. Controlo'!$F88+'02. Controlo'!$D53)</f>
        <v>0</v>
      </c>
      <c r="E273" s="2">
        <f>+IF(AND(E$7&gt;='02. Controlo'!$G$85,'04-Aux. Calculos'!E$7&lt;='02. Controlo'!$P$85),HLOOKUP(E$7,'02. Controlo'!$G$85:$P$106,'04-Aux. Calculos'!$B273+2),0)*('02. Controlo'!$F88+'02. Controlo'!$D53)</f>
        <v>0</v>
      </c>
      <c r="F273" s="2">
        <f>+IF(AND(F$7&gt;='02. Controlo'!$G$85,'04-Aux. Calculos'!F$7&lt;='02. Controlo'!$P$85),HLOOKUP(F$7,'02. Controlo'!$G$85:$P$106,'04-Aux. Calculos'!$B273+2),0)*('02. Controlo'!$F88+'02. Controlo'!$D53)</f>
        <v>0</v>
      </c>
      <c r="G273" s="2">
        <f>+IF(AND(G$7&gt;='02. Controlo'!$G$85,'04-Aux. Calculos'!G$7&lt;='02. Controlo'!$P$85),HLOOKUP(G$7,'02. Controlo'!$G$85:$P$106,'04-Aux. Calculos'!$B273+2),0)*('02. Controlo'!$F88+'02. Controlo'!$D53)</f>
        <v>0</v>
      </c>
      <c r="H273" s="2">
        <f>+IF(AND(H$7&gt;='02. Controlo'!$G$85,'04-Aux. Calculos'!H$7&lt;='02. Controlo'!$P$85),HLOOKUP(H$7,'02. Controlo'!$G$85:$P$106,'04-Aux. Calculos'!$B273+2),0)*('02. Controlo'!$F88+'02. Controlo'!$D53)</f>
        <v>0</v>
      </c>
      <c r="I273" s="2">
        <f>+IF(AND(I$7&gt;='02. Controlo'!$G$85,'04-Aux. Calculos'!I$7&lt;='02. Controlo'!$P$85),HLOOKUP(I$7,'02. Controlo'!$G$85:$P$106,'04-Aux. Calculos'!$B273+2),0)*('02. Controlo'!$F88+'02. Controlo'!$D53)</f>
        <v>0</v>
      </c>
      <c r="J273" s="2">
        <f>+IF(AND(J$7&gt;='02. Controlo'!$G$85,'04-Aux. Calculos'!J$7&lt;='02. Controlo'!$P$85),HLOOKUP(J$7,'02. Controlo'!$G$85:$P$106,'04-Aux. Calculos'!$B273+2),0)*('02. Controlo'!$F88+'02. Controlo'!$D53)</f>
        <v>0</v>
      </c>
      <c r="K273" s="2">
        <f>+IF(AND(K$7&gt;='02. Controlo'!$G$85,'04-Aux. Calculos'!K$7&lt;='02. Controlo'!$P$85),HLOOKUP(K$7,'02. Controlo'!$G$85:$P$106,'04-Aux. Calculos'!$B273+2),0)*('02. Controlo'!$F88+'02. Controlo'!$D53)</f>
        <v>8</v>
      </c>
      <c r="L273" s="2">
        <f>+IF(AND(L$7&gt;='02. Controlo'!$G$85,'04-Aux. Calculos'!L$7&lt;='02. Controlo'!$P$85),HLOOKUP(L$7,'02. Controlo'!$G$85:$P$106,'04-Aux. Calculos'!$B273+2),0)*('02. Controlo'!$F88+'02. Controlo'!$D53)</f>
        <v>0</v>
      </c>
      <c r="M273" s="2">
        <f>+IF(AND(M$7&gt;='02. Controlo'!$G$85,'04-Aux. Calculos'!M$7&lt;='02. Controlo'!$P$85),HLOOKUP(M$7,'02. Controlo'!$G$85:$P$106,'04-Aux. Calculos'!$B273+2),0)*('02. Controlo'!$F88+'02. Controlo'!$D53)</f>
        <v>0</v>
      </c>
      <c r="N273" s="2">
        <f>+IF(AND(N$7&gt;='02. Controlo'!$G$85,'04-Aux. Calculos'!N$7&lt;='02. Controlo'!$P$85),HLOOKUP(N$7,'02. Controlo'!$G$85:$P$106,'04-Aux. Calculos'!$B273+2),0)*('02. Controlo'!$F88+'02. Controlo'!$D53)</f>
        <v>0</v>
      </c>
      <c r="O273" s="2">
        <f>+IF(AND(O$7&gt;='02. Controlo'!$G$85,'04-Aux. Calculos'!O$7&lt;='02. Controlo'!$P$85),HLOOKUP(O$7,'02. Controlo'!$G$85:$P$106,'04-Aux. Calculos'!$B273+2),0)*('02. Controlo'!$F88+'02. Controlo'!$D53)</f>
        <v>0</v>
      </c>
      <c r="P273" s="2">
        <f>+IF(AND(P$7&gt;='02. Controlo'!$G$85,'04-Aux. Calculos'!P$7&lt;='02. Controlo'!$P$85),HLOOKUP(P$7,'02. Controlo'!$G$85:$P$106,'04-Aux. Calculos'!$B273+2),0)*('02. Controlo'!$F88+'02. Controlo'!$D53)</f>
        <v>0</v>
      </c>
      <c r="Q273" s="2">
        <f>+IF(AND(Q$7&gt;='02. Controlo'!$G$85,'04-Aux. Calculos'!Q$7&lt;='02. Controlo'!$P$85),HLOOKUP(Q$7,'02. Controlo'!$G$85:$P$106,'04-Aux. Calculos'!$B273+2),0)*('02. Controlo'!$F88+'02. Controlo'!$D53)</f>
        <v>0</v>
      </c>
      <c r="R273" s="2">
        <f>+IF(AND(R$7&gt;='02. Controlo'!$G$85,'04-Aux. Calculos'!R$7&lt;='02. Controlo'!$P$85),HLOOKUP(R$7,'02. Controlo'!$G$85:$P$106,'04-Aux. Calculos'!$B273+2),0)*('02. Controlo'!$F88+'02. Controlo'!$D53)</f>
        <v>0</v>
      </c>
      <c r="S273" s="38"/>
      <c r="T273" s="38"/>
      <c r="U273" s="38"/>
      <c r="V273" s="38"/>
      <c r="W273" s="38"/>
      <c r="X273" s="38"/>
      <c r="Y273" s="38"/>
      <c r="Z273" s="38"/>
      <c r="AA273" s="38"/>
      <c r="AB273" s="38"/>
      <c r="AC273" s="38"/>
      <c r="AD273" s="38"/>
      <c r="AE273" s="38"/>
      <c r="AF273" s="38"/>
      <c r="AG273" s="38"/>
    </row>
    <row r="274" spans="2:33" ht="15" customHeight="1" x14ac:dyDescent="0.25">
      <c r="B274" s="36">
        <f t="shared" ref="B274:B291" si="75">+B273+1</f>
        <v>3</v>
      </c>
      <c r="D274" s="2">
        <f>+IF(AND(D$7&gt;='02. Controlo'!$G$85,'04-Aux. Calculos'!D$7&lt;='02. Controlo'!$P$85),HLOOKUP(D$7,'02. Controlo'!$G$85:$P$106,'04-Aux. Calculos'!$B274+2),0)*('02. Controlo'!$F89+'02. Controlo'!$D54)</f>
        <v>0</v>
      </c>
      <c r="E274" s="2">
        <f>+IF(AND(E$7&gt;='02. Controlo'!$G$85,'04-Aux. Calculos'!E$7&lt;='02. Controlo'!$P$85),HLOOKUP(E$7,'02. Controlo'!$G$85:$P$106,'04-Aux. Calculos'!$B274+2),0)*('02. Controlo'!$F89+'02. Controlo'!$D54)</f>
        <v>0</v>
      </c>
      <c r="F274" s="2">
        <f>+IF(AND(F$7&gt;='02. Controlo'!$G$85,'04-Aux. Calculos'!F$7&lt;='02. Controlo'!$P$85),HLOOKUP(F$7,'02. Controlo'!$G$85:$P$106,'04-Aux. Calculos'!$B274+2),0)*('02. Controlo'!$F89+'02. Controlo'!$D54)</f>
        <v>0</v>
      </c>
      <c r="G274" s="2">
        <f>+IF(AND(G$7&gt;='02. Controlo'!$G$85,'04-Aux. Calculos'!G$7&lt;='02. Controlo'!$P$85),HLOOKUP(G$7,'02. Controlo'!$G$85:$P$106,'04-Aux. Calculos'!$B274+2),0)*('02. Controlo'!$F89+'02. Controlo'!$D54)</f>
        <v>0</v>
      </c>
      <c r="H274" s="2">
        <f>+IF(AND(H$7&gt;='02. Controlo'!$G$85,'04-Aux. Calculos'!H$7&lt;='02. Controlo'!$P$85),HLOOKUP(H$7,'02. Controlo'!$G$85:$P$106,'04-Aux. Calculos'!$B274+2),0)*('02. Controlo'!$F89+'02. Controlo'!$D54)</f>
        <v>0</v>
      </c>
      <c r="I274" s="2">
        <f>+IF(AND(I$7&gt;='02. Controlo'!$G$85,'04-Aux. Calculos'!I$7&lt;='02. Controlo'!$P$85),HLOOKUP(I$7,'02. Controlo'!$G$85:$P$106,'04-Aux. Calculos'!$B274+2),0)*('02. Controlo'!$F89+'02. Controlo'!$D54)</f>
        <v>0</v>
      </c>
      <c r="J274" s="2">
        <f>+IF(AND(J$7&gt;='02. Controlo'!$G$85,'04-Aux. Calculos'!J$7&lt;='02. Controlo'!$P$85),HLOOKUP(J$7,'02. Controlo'!$G$85:$P$106,'04-Aux. Calculos'!$B274+2),0)*('02. Controlo'!$F89+'02. Controlo'!$D54)</f>
        <v>0</v>
      </c>
      <c r="K274" s="2">
        <f>+IF(AND(K$7&gt;='02. Controlo'!$G$85,'04-Aux. Calculos'!K$7&lt;='02. Controlo'!$P$85),HLOOKUP(K$7,'02. Controlo'!$G$85:$P$106,'04-Aux. Calculos'!$B274+2),0)*('02. Controlo'!$F89+'02. Controlo'!$D54)</f>
        <v>6</v>
      </c>
      <c r="L274" s="2">
        <f>+IF(AND(L$7&gt;='02. Controlo'!$G$85,'04-Aux. Calculos'!L$7&lt;='02. Controlo'!$P$85),HLOOKUP(L$7,'02. Controlo'!$G$85:$P$106,'04-Aux. Calculos'!$B274+2),0)*('02. Controlo'!$F89+'02. Controlo'!$D54)</f>
        <v>0</v>
      </c>
      <c r="M274" s="2">
        <f>+IF(AND(M$7&gt;='02. Controlo'!$G$85,'04-Aux. Calculos'!M$7&lt;='02. Controlo'!$P$85),HLOOKUP(M$7,'02. Controlo'!$G$85:$P$106,'04-Aux. Calculos'!$B274+2),0)*('02. Controlo'!$F89+'02. Controlo'!$D54)</f>
        <v>0</v>
      </c>
      <c r="N274" s="2">
        <f>+IF(AND(N$7&gt;='02. Controlo'!$G$85,'04-Aux. Calculos'!N$7&lt;='02. Controlo'!$P$85),HLOOKUP(N$7,'02. Controlo'!$G$85:$P$106,'04-Aux. Calculos'!$B274+2),0)*('02. Controlo'!$F89+'02. Controlo'!$D54)</f>
        <v>0</v>
      </c>
      <c r="O274" s="2">
        <f>+IF(AND(O$7&gt;='02. Controlo'!$G$85,'04-Aux. Calculos'!O$7&lt;='02. Controlo'!$P$85),HLOOKUP(O$7,'02. Controlo'!$G$85:$P$106,'04-Aux. Calculos'!$B274+2),0)*('02. Controlo'!$F89+'02. Controlo'!$D54)</f>
        <v>0</v>
      </c>
      <c r="P274" s="2">
        <f>+IF(AND(P$7&gt;='02. Controlo'!$G$85,'04-Aux. Calculos'!P$7&lt;='02. Controlo'!$P$85),HLOOKUP(P$7,'02. Controlo'!$G$85:$P$106,'04-Aux. Calculos'!$B274+2),0)*('02. Controlo'!$F89+'02. Controlo'!$D54)</f>
        <v>0</v>
      </c>
      <c r="Q274" s="2">
        <f>+IF(AND(Q$7&gt;='02. Controlo'!$G$85,'04-Aux. Calculos'!Q$7&lt;='02. Controlo'!$P$85),HLOOKUP(Q$7,'02. Controlo'!$G$85:$P$106,'04-Aux. Calculos'!$B274+2),0)*('02. Controlo'!$F89+'02. Controlo'!$D54)</f>
        <v>0</v>
      </c>
      <c r="R274" s="2">
        <f>+IF(AND(R$7&gt;='02. Controlo'!$G$85,'04-Aux. Calculos'!R$7&lt;='02. Controlo'!$P$85),HLOOKUP(R$7,'02. Controlo'!$G$85:$P$106,'04-Aux. Calculos'!$B274+2),0)*('02. Controlo'!$F89+'02. Controlo'!$D54)</f>
        <v>0</v>
      </c>
      <c r="S274" s="38"/>
      <c r="T274" s="38"/>
      <c r="U274" s="38"/>
      <c r="V274" s="38"/>
      <c r="W274" s="38"/>
      <c r="X274" s="38"/>
      <c r="Y274" s="38"/>
      <c r="Z274" s="38"/>
      <c r="AA274" s="38"/>
      <c r="AB274" s="38"/>
      <c r="AC274" s="38"/>
      <c r="AD274" s="38"/>
      <c r="AE274" s="38"/>
      <c r="AF274" s="38"/>
      <c r="AG274" s="38"/>
    </row>
    <row r="275" spans="2:33" ht="15" customHeight="1" x14ac:dyDescent="0.25">
      <c r="B275" s="36">
        <f t="shared" si="75"/>
        <v>4</v>
      </c>
      <c r="D275" s="2">
        <f>+IF(AND(D$7&gt;='02. Controlo'!$G$85,'04-Aux. Calculos'!D$7&lt;='02. Controlo'!$P$85),HLOOKUP(D$7,'02. Controlo'!$G$85:$P$106,'04-Aux. Calculos'!$B275+2),0)*('02. Controlo'!$F90+'02. Controlo'!$D55)</f>
        <v>0</v>
      </c>
      <c r="E275" s="2">
        <f>+IF(AND(E$7&gt;='02. Controlo'!$G$85,'04-Aux. Calculos'!E$7&lt;='02. Controlo'!$P$85),HLOOKUP(E$7,'02. Controlo'!$G$85:$P$106,'04-Aux. Calculos'!$B275+2),0)*('02. Controlo'!$F90+'02. Controlo'!$D55)</f>
        <v>0</v>
      </c>
      <c r="F275" s="2">
        <f>+IF(AND(F$7&gt;='02. Controlo'!$G$85,'04-Aux. Calculos'!F$7&lt;='02. Controlo'!$P$85),HLOOKUP(F$7,'02. Controlo'!$G$85:$P$106,'04-Aux. Calculos'!$B275+2),0)*('02. Controlo'!$F90+'02. Controlo'!$D55)</f>
        <v>0</v>
      </c>
      <c r="G275" s="2">
        <f>+IF(AND(G$7&gt;='02. Controlo'!$G$85,'04-Aux. Calculos'!G$7&lt;='02. Controlo'!$P$85),HLOOKUP(G$7,'02. Controlo'!$G$85:$P$106,'04-Aux. Calculos'!$B275+2),0)*('02. Controlo'!$F90+'02. Controlo'!$D55)</f>
        <v>0</v>
      </c>
      <c r="H275" s="2">
        <f>+IF(AND(H$7&gt;='02. Controlo'!$G$85,'04-Aux. Calculos'!H$7&lt;='02. Controlo'!$P$85),HLOOKUP(H$7,'02. Controlo'!$G$85:$P$106,'04-Aux. Calculos'!$B275+2),0)*('02. Controlo'!$F90+'02. Controlo'!$D55)</f>
        <v>0</v>
      </c>
      <c r="I275" s="2">
        <f>+IF(AND(I$7&gt;='02. Controlo'!$G$85,'04-Aux. Calculos'!I$7&lt;='02. Controlo'!$P$85),HLOOKUP(I$7,'02. Controlo'!$G$85:$P$106,'04-Aux. Calculos'!$B275+2),0)*('02. Controlo'!$F90+'02. Controlo'!$D55)</f>
        <v>0</v>
      </c>
      <c r="J275" s="2">
        <f>+IF(AND(J$7&gt;='02. Controlo'!$G$85,'04-Aux. Calculos'!J$7&lt;='02. Controlo'!$P$85),HLOOKUP(J$7,'02. Controlo'!$G$85:$P$106,'04-Aux. Calculos'!$B275+2),0)*('02. Controlo'!$F90+'02. Controlo'!$D55)</f>
        <v>11</v>
      </c>
      <c r="K275" s="2">
        <f>+IF(AND(K$7&gt;='02. Controlo'!$G$85,'04-Aux. Calculos'!K$7&lt;='02. Controlo'!$P$85),HLOOKUP(K$7,'02. Controlo'!$G$85:$P$106,'04-Aux. Calculos'!$B275+2),0)*('02. Controlo'!$F90+'02. Controlo'!$D55)</f>
        <v>0</v>
      </c>
      <c r="L275" s="2">
        <f>+IF(AND(L$7&gt;='02. Controlo'!$G$85,'04-Aux. Calculos'!L$7&lt;='02. Controlo'!$P$85),HLOOKUP(L$7,'02. Controlo'!$G$85:$P$106,'04-Aux. Calculos'!$B275+2),0)*('02. Controlo'!$F90+'02. Controlo'!$D55)</f>
        <v>0</v>
      </c>
      <c r="M275" s="2">
        <f>+IF(AND(M$7&gt;='02. Controlo'!$G$85,'04-Aux. Calculos'!M$7&lt;='02. Controlo'!$P$85),HLOOKUP(M$7,'02. Controlo'!$G$85:$P$106,'04-Aux. Calculos'!$B275+2),0)*('02. Controlo'!$F90+'02. Controlo'!$D55)</f>
        <v>0</v>
      </c>
      <c r="N275" s="2">
        <f>+IF(AND(N$7&gt;='02. Controlo'!$G$85,'04-Aux. Calculos'!N$7&lt;='02. Controlo'!$P$85),HLOOKUP(N$7,'02. Controlo'!$G$85:$P$106,'04-Aux. Calculos'!$B275+2),0)*('02. Controlo'!$F90+'02. Controlo'!$D55)</f>
        <v>0</v>
      </c>
      <c r="O275" s="2">
        <f>+IF(AND(O$7&gt;='02. Controlo'!$G$85,'04-Aux. Calculos'!O$7&lt;='02. Controlo'!$P$85),HLOOKUP(O$7,'02. Controlo'!$G$85:$P$106,'04-Aux. Calculos'!$B275+2),0)*('02. Controlo'!$F90+'02. Controlo'!$D55)</f>
        <v>0</v>
      </c>
      <c r="P275" s="2">
        <f>+IF(AND(P$7&gt;='02. Controlo'!$G$85,'04-Aux. Calculos'!P$7&lt;='02. Controlo'!$P$85),HLOOKUP(P$7,'02. Controlo'!$G$85:$P$106,'04-Aux. Calculos'!$B275+2),0)*('02. Controlo'!$F90+'02. Controlo'!$D55)</f>
        <v>0</v>
      </c>
      <c r="Q275" s="2">
        <f>+IF(AND(Q$7&gt;='02. Controlo'!$G$85,'04-Aux. Calculos'!Q$7&lt;='02. Controlo'!$P$85),HLOOKUP(Q$7,'02. Controlo'!$G$85:$P$106,'04-Aux. Calculos'!$B275+2),0)*('02. Controlo'!$F90+'02. Controlo'!$D55)</f>
        <v>0</v>
      </c>
      <c r="R275" s="2">
        <f>+IF(AND(R$7&gt;='02. Controlo'!$G$85,'04-Aux. Calculos'!R$7&lt;='02. Controlo'!$P$85),HLOOKUP(R$7,'02. Controlo'!$G$85:$P$106,'04-Aux. Calculos'!$B275+2),0)*('02. Controlo'!$F90+'02. Controlo'!$D55)</f>
        <v>0</v>
      </c>
      <c r="S275" s="38"/>
      <c r="T275" s="38"/>
      <c r="U275" s="38"/>
      <c r="V275" s="38"/>
      <c r="W275" s="38"/>
      <c r="X275" s="38"/>
      <c r="Y275" s="38"/>
      <c r="Z275" s="38"/>
      <c r="AA275" s="38"/>
      <c r="AB275" s="38"/>
      <c r="AC275" s="38"/>
      <c r="AD275" s="38"/>
      <c r="AE275" s="38"/>
      <c r="AF275" s="38"/>
      <c r="AG275" s="38"/>
    </row>
    <row r="276" spans="2:33" ht="15" customHeight="1" x14ac:dyDescent="0.25">
      <c r="B276" s="36">
        <f t="shared" si="75"/>
        <v>5</v>
      </c>
      <c r="D276" s="2">
        <f>+IF(AND(D$7&gt;='02. Controlo'!$G$85,'04-Aux. Calculos'!D$7&lt;='02. Controlo'!$P$85),HLOOKUP(D$7,'02. Controlo'!$G$85:$P$106,'04-Aux. Calculos'!$B276+2),0)*('02. Controlo'!$F91+'02. Controlo'!$D56)</f>
        <v>0</v>
      </c>
      <c r="E276" s="2">
        <f>+IF(AND(E$7&gt;='02. Controlo'!$G$85,'04-Aux. Calculos'!E$7&lt;='02. Controlo'!$P$85),HLOOKUP(E$7,'02. Controlo'!$G$85:$P$106,'04-Aux. Calculos'!$B276+2),0)*('02. Controlo'!$F91+'02. Controlo'!$D56)</f>
        <v>0</v>
      </c>
      <c r="F276" s="2">
        <f>+IF(AND(F$7&gt;='02. Controlo'!$G$85,'04-Aux. Calculos'!F$7&lt;='02. Controlo'!$P$85),HLOOKUP(F$7,'02. Controlo'!$G$85:$P$106,'04-Aux. Calculos'!$B276+2),0)*('02. Controlo'!$F91+'02. Controlo'!$D56)</f>
        <v>0</v>
      </c>
      <c r="G276" s="2">
        <f>+IF(AND(G$7&gt;='02. Controlo'!$G$85,'04-Aux. Calculos'!G$7&lt;='02. Controlo'!$P$85),HLOOKUP(G$7,'02. Controlo'!$G$85:$P$106,'04-Aux. Calculos'!$B276+2),0)*('02. Controlo'!$F91+'02. Controlo'!$D56)</f>
        <v>0</v>
      </c>
      <c r="H276" s="2">
        <f>+IF(AND(H$7&gt;='02. Controlo'!$G$85,'04-Aux. Calculos'!H$7&lt;='02. Controlo'!$P$85),HLOOKUP(H$7,'02. Controlo'!$G$85:$P$106,'04-Aux. Calculos'!$B276+2),0)*('02. Controlo'!$F91+'02. Controlo'!$D56)</f>
        <v>0</v>
      </c>
      <c r="I276" s="2">
        <f>+IF(AND(I$7&gt;='02. Controlo'!$G$85,'04-Aux. Calculos'!I$7&lt;='02. Controlo'!$P$85),HLOOKUP(I$7,'02. Controlo'!$G$85:$P$106,'04-Aux. Calculos'!$B276+2),0)*('02. Controlo'!$F91+'02. Controlo'!$D56)</f>
        <v>0</v>
      </c>
      <c r="J276" s="2">
        <f>+IF(AND(J$7&gt;='02. Controlo'!$G$85,'04-Aux. Calculos'!J$7&lt;='02. Controlo'!$P$85),HLOOKUP(J$7,'02. Controlo'!$G$85:$P$106,'04-Aux. Calculos'!$B276+2),0)*('02. Controlo'!$F91+'02. Controlo'!$D56)</f>
        <v>0</v>
      </c>
      <c r="K276" s="2">
        <f>+IF(AND(K$7&gt;='02. Controlo'!$G$85,'04-Aux. Calculos'!K$7&lt;='02. Controlo'!$P$85),HLOOKUP(K$7,'02. Controlo'!$G$85:$P$106,'04-Aux. Calculos'!$B276+2),0)*('02. Controlo'!$F91+'02. Controlo'!$D56)</f>
        <v>0</v>
      </c>
      <c r="L276" s="2">
        <f>+IF(AND(L$7&gt;='02. Controlo'!$G$85,'04-Aux. Calculos'!L$7&lt;='02. Controlo'!$P$85),HLOOKUP(L$7,'02. Controlo'!$G$85:$P$106,'04-Aux. Calculos'!$B276+2),0)*('02. Controlo'!$F91+'02. Controlo'!$D56)</f>
        <v>0</v>
      </c>
      <c r="M276" s="2">
        <f>+IF(AND(M$7&gt;='02. Controlo'!$G$85,'04-Aux. Calculos'!M$7&lt;='02. Controlo'!$P$85),HLOOKUP(M$7,'02. Controlo'!$G$85:$P$106,'04-Aux. Calculos'!$B276+2),0)*('02. Controlo'!$F91+'02. Controlo'!$D56)</f>
        <v>9</v>
      </c>
      <c r="N276" s="2">
        <f>+IF(AND(N$7&gt;='02. Controlo'!$G$85,'04-Aux. Calculos'!N$7&lt;='02. Controlo'!$P$85),HLOOKUP(N$7,'02. Controlo'!$G$85:$P$106,'04-Aux. Calculos'!$B276+2),0)*('02. Controlo'!$F91+'02. Controlo'!$D56)</f>
        <v>0</v>
      </c>
      <c r="O276" s="2">
        <f>+IF(AND(O$7&gt;='02. Controlo'!$G$85,'04-Aux. Calculos'!O$7&lt;='02. Controlo'!$P$85),HLOOKUP(O$7,'02. Controlo'!$G$85:$P$106,'04-Aux. Calculos'!$B276+2),0)*('02. Controlo'!$F91+'02. Controlo'!$D56)</f>
        <v>0</v>
      </c>
      <c r="P276" s="2">
        <f>+IF(AND(P$7&gt;='02. Controlo'!$G$85,'04-Aux. Calculos'!P$7&lt;='02. Controlo'!$P$85),HLOOKUP(P$7,'02. Controlo'!$G$85:$P$106,'04-Aux. Calculos'!$B276+2),0)*('02. Controlo'!$F91+'02. Controlo'!$D56)</f>
        <v>0</v>
      </c>
      <c r="Q276" s="2">
        <f>+IF(AND(Q$7&gt;='02. Controlo'!$G$85,'04-Aux. Calculos'!Q$7&lt;='02. Controlo'!$P$85),HLOOKUP(Q$7,'02. Controlo'!$G$85:$P$106,'04-Aux. Calculos'!$B276+2),0)*('02. Controlo'!$F91+'02. Controlo'!$D56)</f>
        <v>0</v>
      </c>
      <c r="R276" s="2">
        <f>+IF(AND(R$7&gt;='02. Controlo'!$G$85,'04-Aux. Calculos'!R$7&lt;='02. Controlo'!$P$85),HLOOKUP(R$7,'02. Controlo'!$G$85:$P$106,'04-Aux. Calculos'!$B276+2),0)*('02. Controlo'!$F91+'02. Controlo'!$D56)</f>
        <v>0</v>
      </c>
      <c r="S276" s="38"/>
      <c r="T276" s="38"/>
      <c r="U276" s="38"/>
      <c r="V276" s="38"/>
      <c r="W276" s="38"/>
      <c r="X276" s="38"/>
      <c r="Y276" s="38"/>
      <c r="Z276" s="38"/>
      <c r="AA276" s="38"/>
      <c r="AB276" s="38"/>
      <c r="AC276" s="38"/>
      <c r="AD276" s="38"/>
      <c r="AE276" s="38"/>
      <c r="AF276" s="38"/>
      <c r="AG276" s="38"/>
    </row>
    <row r="277" spans="2:33" ht="15" customHeight="1" x14ac:dyDescent="0.25">
      <c r="B277" s="36">
        <f t="shared" si="75"/>
        <v>6</v>
      </c>
      <c r="D277" s="2">
        <f>+IF(AND(D$7&gt;='02. Controlo'!$G$85,'04-Aux. Calculos'!D$7&lt;='02. Controlo'!$P$85),HLOOKUP(D$7,'02. Controlo'!$G$85:$P$106,'04-Aux. Calculos'!$B277+2),0)*('02. Controlo'!$F92+'02. Controlo'!$D57)</f>
        <v>0</v>
      </c>
      <c r="E277" s="2">
        <f>+IF(AND(E$7&gt;='02. Controlo'!$G$85,'04-Aux. Calculos'!E$7&lt;='02. Controlo'!$P$85),HLOOKUP(E$7,'02. Controlo'!$G$85:$P$106,'04-Aux. Calculos'!$B277+2),0)*('02. Controlo'!$F92+'02. Controlo'!$D57)</f>
        <v>0</v>
      </c>
      <c r="F277" s="2">
        <f>+IF(AND(F$7&gt;='02. Controlo'!$G$85,'04-Aux. Calculos'!F$7&lt;='02. Controlo'!$P$85),HLOOKUP(F$7,'02. Controlo'!$G$85:$P$106,'04-Aux. Calculos'!$B277+2),0)*('02. Controlo'!$F92+'02. Controlo'!$D57)</f>
        <v>0</v>
      </c>
      <c r="G277" s="2">
        <f>+IF(AND(G$7&gt;='02. Controlo'!$G$85,'04-Aux. Calculos'!G$7&lt;='02. Controlo'!$P$85),HLOOKUP(G$7,'02. Controlo'!$G$85:$P$106,'04-Aux. Calculos'!$B277+2),0)*('02. Controlo'!$F92+'02. Controlo'!$D57)</f>
        <v>0</v>
      </c>
      <c r="H277" s="2">
        <f>+IF(AND(H$7&gt;='02. Controlo'!$G$85,'04-Aux. Calculos'!H$7&lt;='02. Controlo'!$P$85),HLOOKUP(H$7,'02. Controlo'!$G$85:$P$106,'04-Aux. Calculos'!$B277+2),0)*('02. Controlo'!$F92+'02. Controlo'!$D57)</f>
        <v>0</v>
      </c>
      <c r="I277" s="2">
        <f>+IF(AND(I$7&gt;='02. Controlo'!$G$85,'04-Aux. Calculos'!I$7&lt;='02. Controlo'!$P$85),HLOOKUP(I$7,'02. Controlo'!$G$85:$P$106,'04-Aux. Calculos'!$B277+2),0)*('02. Controlo'!$F92+'02. Controlo'!$D57)</f>
        <v>0</v>
      </c>
      <c r="J277" s="2">
        <f>+IF(AND(J$7&gt;='02. Controlo'!$G$85,'04-Aux. Calculos'!J$7&lt;='02. Controlo'!$P$85),HLOOKUP(J$7,'02. Controlo'!$G$85:$P$106,'04-Aux. Calculos'!$B277+2),0)*('02. Controlo'!$F92+'02. Controlo'!$D57)</f>
        <v>0</v>
      </c>
      <c r="K277" s="2">
        <f>+IF(AND(K$7&gt;='02. Controlo'!$G$85,'04-Aux. Calculos'!K$7&lt;='02. Controlo'!$P$85),HLOOKUP(K$7,'02. Controlo'!$G$85:$P$106,'04-Aux. Calculos'!$B277+2),0)*('02. Controlo'!$F92+'02. Controlo'!$D57)</f>
        <v>0</v>
      </c>
      <c r="L277" s="2">
        <f>+IF(AND(L$7&gt;='02. Controlo'!$G$85,'04-Aux. Calculos'!L$7&lt;='02. Controlo'!$P$85),HLOOKUP(L$7,'02. Controlo'!$G$85:$P$106,'04-Aux. Calculos'!$B277+2),0)*('02. Controlo'!$F92+'02. Controlo'!$D57)</f>
        <v>8</v>
      </c>
      <c r="M277" s="2">
        <f>+IF(AND(M$7&gt;='02. Controlo'!$G$85,'04-Aux. Calculos'!M$7&lt;='02. Controlo'!$P$85),HLOOKUP(M$7,'02. Controlo'!$G$85:$P$106,'04-Aux. Calculos'!$B277+2),0)*('02. Controlo'!$F92+'02. Controlo'!$D57)</f>
        <v>0</v>
      </c>
      <c r="N277" s="2">
        <f>+IF(AND(N$7&gt;='02. Controlo'!$G$85,'04-Aux. Calculos'!N$7&lt;='02. Controlo'!$P$85),HLOOKUP(N$7,'02. Controlo'!$G$85:$P$106,'04-Aux. Calculos'!$B277+2),0)*('02. Controlo'!$F92+'02. Controlo'!$D57)</f>
        <v>0</v>
      </c>
      <c r="O277" s="2">
        <f>+IF(AND(O$7&gt;='02. Controlo'!$G$85,'04-Aux. Calculos'!O$7&lt;='02. Controlo'!$P$85),HLOOKUP(O$7,'02. Controlo'!$G$85:$P$106,'04-Aux. Calculos'!$B277+2),0)*('02. Controlo'!$F92+'02. Controlo'!$D57)</f>
        <v>0</v>
      </c>
      <c r="P277" s="2">
        <f>+IF(AND(P$7&gt;='02. Controlo'!$G$85,'04-Aux. Calculos'!P$7&lt;='02. Controlo'!$P$85),HLOOKUP(P$7,'02. Controlo'!$G$85:$P$106,'04-Aux. Calculos'!$B277+2),0)*('02. Controlo'!$F92+'02. Controlo'!$D57)</f>
        <v>0</v>
      </c>
      <c r="Q277" s="2">
        <f>+IF(AND(Q$7&gt;='02. Controlo'!$G$85,'04-Aux. Calculos'!Q$7&lt;='02. Controlo'!$P$85),HLOOKUP(Q$7,'02. Controlo'!$G$85:$P$106,'04-Aux. Calculos'!$B277+2),0)*('02. Controlo'!$F92+'02. Controlo'!$D57)</f>
        <v>0</v>
      </c>
      <c r="R277" s="2">
        <f>+IF(AND(R$7&gt;='02. Controlo'!$G$85,'04-Aux. Calculos'!R$7&lt;='02. Controlo'!$P$85),HLOOKUP(R$7,'02. Controlo'!$G$85:$P$106,'04-Aux. Calculos'!$B277+2),0)*('02. Controlo'!$F92+'02. Controlo'!$D57)</f>
        <v>0</v>
      </c>
      <c r="S277" s="38"/>
      <c r="T277" s="38"/>
      <c r="U277" s="38"/>
      <c r="V277" s="38"/>
      <c r="W277" s="38"/>
      <c r="X277" s="38"/>
      <c r="Y277" s="38"/>
      <c r="Z277" s="38"/>
      <c r="AA277" s="38"/>
      <c r="AB277" s="38"/>
      <c r="AC277" s="38"/>
      <c r="AD277" s="38"/>
      <c r="AE277" s="38"/>
      <c r="AF277" s="38"/>
      <c r="AG277" s="38"/>
    </row>
    <row r="278" spans="2:33" ht="15" customHeight="1" x14ac:dyDescent="0.25">
      <c r="B278" s="36">
        <f t="shared" si="75"/>
        <v>7</v>
      </c>
      <c r="D278" s="2">
        <f>+IF(AND(D$7&gt;='02. Controlo'!$G$85,'04-Aux. Calculos'!D$7&lt;='02. Controlo'!$P$85),HLOOKUP(D$7,'02. Controlo'!$G$85:$P$106,'04-Aux. Calculos'!$B278+2),0)*('02. Controlo'!$F93+'02. Controlo'!$D58)</f>
        <v>0</v>
      </c>
      <c r="E278" s="2">
        <f>+IF(AND(E$7&gt;='02. Controlo'!$G$85,'04-Aux. Calculos'!E$7&lt;='02. Controlo'!$P$85),HLOOKUP(E$7,'02. Controlo'!$G$85:$P$106,'04-Aux. Calculos'!$B278+2),0)*('02. Controlo'!$F93+'02. Controlo'!$D58)</f>
        <v>0</v>
      </c>
      <c r="F278" s="2">
        <f>+IF(AND(F$7&gt;='02. Controlo'!$G$85,'04-Aux. Calculos'!F$7&lt;='02. Controlo'!$P$85),HLOOKUP(F$7,'02. Controlo'!$G$85:$P$106,'04-Aux. Calculos'!$B278+2),0)*('02. Controlo'!$F93+'02. Controlo'!$D58)</f>
        <v>0</v>
      </c>
      <c r="G278" s="2">
        <f>+IF(AND(G$7&gt;='02. Controlo'!$G$85,'04-Aux. Calculos'!G$7&lt;='02. Controlo'!$P$85),HLOOKUP(G$7,'02. Controlo'!$G$85:$P$106,'04-Aux. Calculos'!$B278+2),0)*('02. Controlo'!$F93+'02. Controlo'!$D58)</f>
        <v>0</v>
      </c>
      <c r="H278" s="2">
        <f>+IF(AND(H$7&gt;='02. Controlo'!$G$85,'04-Aux. Calculos'!H$7&lt;='02. Controlo'!$P$85),HLOOKUP(H$7,'02. Controlo'!$G$85:$P$106,'04-Aux. Calculos'!$B278+2),0)*('02. Controlo'!$F93+'02. Controlo'!$D58)</f>
        <v>0</v>
      </c>
      <c r="I278" s="2">
        <f>+IF(AND(I$7&gt;='02. Controlo'!$G$85,'04-Aux. Calculos'!I$7&lt;='02. Controlo'!$P$85),HLOOKUP(I$7,'02. Controlo'!$G$85:$P$106,'04-Aux. Calculos'!$B278+2),0)*('02. Controlo'!$F93+'02. Controlo'!$D58)</f>
        <v>0</v>
      </c>
      <c r="J278" s="2">
        <f>+IF(AND(J$7&gt;='02. Controlo'!$G$85,'04-Aux. Calculos'!J$7&lt;='02. Controlo'!$P$85),HLOOKUP(J$7,'02. Controlo'!$G$85:$P$106,'04-Aux. Calculos'!$B278+2),0)*('02. Controlo'!$F93+'02. Controlo'!$D58)</f>
        <v>0</v>
      </c>
      <c r="K278" s="2">
        <f>+IF(AND(K$7&gt;='02. Controlo'!$G$85,'04-Aux. Calculos'!K$7&lt;='02. Controlo'!$P$85),HLOOKUP(K$7,'02. Controlo'!$G$85:$P$106,'04-Aux. Calculos'!$B278+2),0)*('02. Controlo'!$F93+'02. Controlo'!$D58)</f>
        <v>6</v>
      </c>
      <c r="L278" s="2">
        <f>+IF(AND(L$7&gt;='02. Controlo'!$G$85,'04-Aux. Calculos'!L$7&lt;='02. Controlo'!$P$85),HLOOKUP(L$7,'02. Controlo'!$G$85:$P$106,'04-Aux. Calculos'!$B278+2),0)*('02. Controlo'!$F93+'02. Controlo'!$D58)</f>
        <v>0</v>
      </c>
      <c r="M278" s="2">
        <f>+IF(AND(M$7&gt;='02. Controlo'!$G$85,'04-Aux. Calculos'!M$7&lt;='02. Controlo'!$P$85),HLOOKUP(M$7,'02. Controlo'!$G$85:$P$106,'04-Aux. Calculos'!$B278+2),0)*('02. Controlo'!$F93+'02. Controlo'!$D58)</f>
        <v>0</v>
      </c>
      <c r="N278" s="2">
        <f>+IF(AND(N$7&gt;='02. Controlo'!$G$85,'04-Aux. Calculos'!N$7&lt;='02. Controlo'!$P$85),HLOOKUP(N$7,'02. Controlo'!$G$85:$P$106,'04-Aux. Calculos'!$B278+2),0)*('02. Controlo'!$F93+'02. Controlo'!$D58)</f>
        <v>0</v>
      </c>
      <c r="O278" s="2">
        <f>+IF(AND(O$7&gt;='02. Controlo'!$G$85,'04-Aux. Calculos'!O$7&lt;='02. Controlo'!$P$85),HLOOKUP(O$7,'02. Controlo'!$G$85:$P$106,'04-Aux. Calculos'!$B278+2),0)*('02. Controlo'!$F93+'02. Controlo'!$D58)</f>
        <v>0</v>
      </c>
      <c r="P278" s="2">
        <f>+IF(AND(P$7&gt;='02. Controlo'!$G$85,'04-Aux. Calculos'!P$7&lt;='02. Controlo'!$P$85),HLOOKUP(P$7,'02. Controlo'!$G$85:$P$106,'04-Aux. Calculos'!$B278+2),0)*('02. Controlo'!$F93+'02. Controlo'!$D58)</f>
        <v>0</v>
      </c>
      <c r="Q278" s="2">
        <f>+IF(AND(Q$7&gt;='02. Controlo'!$G$85,'04-Aux. Calculos'!Q$7&lt;='02. Controlo'!$P$85),HLOOKUP(Q$7,'02. Controlo'!$G$85:$P$106,'04-Aux. Calculos'!$B278+2),0)*('02. Controlo'!$F93+'02. Controlo'!$D58)</f>
        <v>0</v>
      </c>
      <c r="R278" s="2">
        <f>+IF(AND(R$7&gt;='02. Controlo'!$G$85,'04-Aux. Calculos'!R$7&lt;='02. Controlo'!$P$85),HLOOKUP(R$7,'02. Controlo'!$G$85:$P$106,'04-Aux. Calculos'!$B278+2),0)*('02. Controlo'!$F93+'02. Controlo'!$D58)</f>
        <v>0</v>
      </c>
      <c r="S278" s="38"/>
      <c r="T278" s="38"/>
      <c r="U278" s="38"/>
      <c r="V278" s="38"/>
      <c r="W278" s="38"/>
      <c r="X278" s="38"/>
      <c r="Y278" s="38"/>
      <c r="Z278" s="38"/>
      <c r="AA278" s="38"/>
      <c r="AB278" s="38"/>
      <c r="AC278" s="38"/>
      <c r="AD278" s="38"/>
      <c r="AE278" s="38"/>
      <c r="AF278" s="38"/>
      <c r="AG278" s="38"/>
    </row>
    <row r="279" spans="2:33" ht="15" customHeight="1" x14ac:dyDescent="0.25">
      <c r="B279" s="36">
        <f t="shared" si="75"/>
        <v>8</v>
      </c>
      <c r="D279" s="2">
        <f>+IF(AND(D$7&gt;='02. Controlo'!$G$85,'04-Aux. Calculos'!D$7&lt;='02. Controlo'!$P$85),HLOOKUP(D$7,'02. Controlo'!$G$85:$P$106,'04-Aux. Calculos'!$B279+2),0)*('02. Controlo'!$F94+'02. Controlo'!$D59)</f>
        <v>0</v>
      </c>
      <c r="E279" s="2">
        <f>+IF(AND(E$7&gt;='02. Controlo'!$G$85,'04-Aux. Calculos'!E$7&lt;='02. Controlo'!$P$85),HLOOKUP(E$7,'02. Controlo'!$G$85:$P$106,'04-Aux. Calculos'!$B279+2),0)*('02. Controlo'!$F94+'02. Controlo'!$D59)</f>
        <v>0</v>
      </c>
      <c r="F279" s="2">
        <f>+IF(AND(F$7&gt;='02. Controlo'!$G$85,'04-Aux. Calculos'!F$7&lt;='02. Controlo'!$P$85),HLOOKUP(F$7,'02. Controlo'!$G$85:$P$106,'04-Aux. Calculos'!$B279+2),0)*('02. Controlo'!$F94+'02. Controlo'!$D59)</f>
        <v>0</v>
      </c>
      <c r="G279" s="2">
        <f>+IF(AND(G$7&gt;='02. Controlo'!$G$85,'04-Aux. Calculos'!G$7&lt;='02. Controlo'!$P$85),HLOOKUP(G$7,'02. Controlo'!$G$85:$P$106,'04-Aux. Calculos'!$B279+2),0)*('02. Controlo'!$F94+'02. Controlo'!$D59)</f>
        <v>0</v>
      </c>
      <c r="H279" s="2">
        <f>+IF(AND(H$7&gt;='02. Controlo'!$G$85,'04-Aux. Calculos'!H$7&lt;='02. Controlo'!$P$85),HLOOKUP(H$7,'02. Controlo'!$G$85:$P$106,'04-Aux. Calculos'!$B279+2),0)*('02. Controlo'!$F94+'02. Controlo'!$D59)</f>
        <v>0</v>
      </c>
      <c r="I279" s="2">
        <f>+IF(AND(I$7&gt;='02. Controlo'!$G$85,'04-Aux. Calculos'!I$7&lt;='02. Controlo'!$P$85),HLOOKUP(I$7,'02. Controlo'!$G$85:$P$106,'04-Aux. Calculos'!$B279+2),0)*('02. Controlo'!$F94+'02. Controlo'!$D59)</f>
        <v>0</v>
      </c>
      <c r="J279" s="2">
        <f>+IF(AND(J$7&gt;='02. Controlo'!$G$85,'04-Aux. Calculos'!J$7&lt;='02. Controlo'!$P$85),HLOOKUP(J$7,'02. Controlo'!$G$85:$P$106,'04-Aux. Calculos'!$B279+2),0)*('02. Controlo'!$F94+'02. Controlo'!$D59)</f>
        <v>11</v>
      </c>
      <c r="K279" s="2">
        <f>+IF(AND(K$7&gt;='02. Controlo'!$G$85,'04-Aux. Calculos'!K$7&lt;='02. Controlo'!$P$85),HLOOKUP(K$7,'02. Controlo'!$G$85:$P$106,'04-Aux. Calculos'!$B279+2),0)*('02. Controlo'!$F94+'02. Controlo'!$D59)</f>
        <v>0</v>
      </c>
      <c r="L279" s="2">
        <f>+IF(AND(L$7&gt;='02. Controlo'!$G$85,'04-Aux. Calculos'!L$7&lt;='02. Controlo'!$P$85),HLOOKUP(L$7,'02. Controlo'!$G$85:$P$106,'04-Aux. Calculos'!$B279+2),0)*('02. Controlo'!$F94+'02. Controlo'!$D59)</f>
        <v>0</v>
      </c>
      <c r="M279" s="2">
        <f>+IF(AND(M$7&gt;='02. Controlo'!$G$85,'04-Aux. Calculos'!M$7&lt;='02. Controlo'!$P$85),HLOOKUP(M$7,'02. Controlo'!$G$85:$P$106,'04-Aux. Calculos'!$B279+2),0)*('02. Controlo'!$F94+'02. Controlo'!$D59)</f>
        <v>0</v>
      </c>
      <c r="N279" s="2">
        <f>+IF(AND(N$7&gt;='02. Controlo'!$G$85,'04-Aux. Calculos'!N$7&lt;='02. Controlo'!$P$85),HLOOKUP(N$7,'02. Controlo'!$G$85:$P$106,'04-Aux. Calculos'!$B279+2),0)*('02. Controlo'!$F94+'02. Controlo'!$D59)</f>
        <v>0</v>
      </c>
      <c r="O279" s="2">
        <f>+IF(AND(O$7&gt;='02. Controlo'!$G$85,'04-Aux. Calculos'!O$7&lt;='02. Controlo'!$P$85),HLOOKUP(O$7,'02. Controlo'!$G$85:$P$106,'04-Aux. Calculos'!$B279+2),0)*('02. Controlo'!$F94+'02. Controlo'!$D59)</f>
        <v>0</v>
      </c>
      <c r="P279" s="2">
        <f>+IF(AND(P$7&gt;='02. Controlo'!$G$85,'04-Aux. Calculos'!P$7&lt;='02. Controlo'!$P$85),HLOOKUP(P$7,'02. Controlo'!$G$85:$P$106,'04-Aux. Calculos'!$B279+2),0)*('02. Controlo'!$F94+'02. Controlo'!$D59)</f>
        <v>0</v>
      </c>
      <c r="Q279" s="2">
        <f>+IF(AND(Q$7&gt;='02. Controlo'!$G$85,'04-Aux. Calculos'!Q$7&lt;='02. Controlo'!$P$85),HLOOKUP(Q$7,'02. Controlo'!$G$85:$P$106,'04-Aux. Calculos'!$B279+2),0)*('02. Controlo'!$F94+'02. Controlo'!$D59)</f>
        <v>0</v>
      </c>
      <c r="R279" s="2">
        <f>+IF(AND(R$7&gt;='02. Controlo'!$G$85,'04-Aux. Calculos'!R$7&lt;='02. Controlo'!$P$85),HLOOKUP(R$7,'02. Controlo'!$G$85:$P$106,'04-Aux. Calculos'!$B279+2),0)*('02. Controlo'!$F94+'02. Controlo'!$D59)</f>
        <v>0</v>
      </c>
      <c r="S279" s="38"/>
      <c r="T279" s="38"/>
      <c r="U279" s="38"/>
      <c r="V279" s="38"/>
      <c r="W279" s="38"/>
      <c r="X279" s="38"/>
      <c r="Y279" s="38"/>
      <c r="Z279" s="38"/>
      <c r="AA279" s="38"/>
      <c r="AB279" s="38"/>
      <c r="AC279" s="38"/>
      <c r="AD279" s="38"/>
      <c r="AE279" s="38"/>
      <c r="AF279" s="38"/>
      <c r="AG279" s="38"/>
    </row>
    <row r="280" spans="2:33" ht="15" customHeight="1" x14ac:dyDescent="0.25">
      <c r="B280" s="36">
        <f t="shared" si="75"/>
        <v>9</v>
      </c>
      <c r="D280" s="2">
        <f>+IF(AND(D$7&gt;='02. Controlo'!$G$85,'04-Aux. Calculos'!D$7&lt;='02. Controlo'!$P$85),HLOOKUP(D$7,'02. Controlo'!$G$85:$P$106,'04-Aux. Calculos'!$B280+2),0)*('02. Controlo'!$F95+'02. Controlo'!$D60)</f>
        <v>0</v>
      </c>
      <c r="E280" s="2">
        <f>+IF(AND(E$7&gt;='02. Controlo'!$G$85,'04-Aux. Calculos'!E$7&lt;='02. Controlo'!$P$85),HLOOKUP(E$7,'02. Controlo'!$G$85:$P$106,'04-Aux. Calculos'!$B280+2),0)*('02. Controlo'!$F95+'02. Controlo'!$D60)</f>
        <v>0</v>
      </c>
      <c r="F280" s="2">
        <f>+IF(AND(F$7&gt;='02. Controlo'!$G$85,'04-Aux. Calculos'!F$7&lt;='02. Controlo'!$P$85),HLOOKUP(F$7,'02. Controlo'!$G$85:$P$106,'04-Aux. Calculos'!$B280+2),0)*('02. Controlo'!$F95+'02. Controlo'!$D60)</f>
        <v>0</v>
      </c>
      <c r="G280" s="2">
        <f>+IF(AND(G$7&gt;='02. Controlo'!$G$85,'04-Aux. Calculos'!G$7&lt;='02. Controlo'!$P$85),HLOOKUP(G$7,'02. Controlo'!$G$85:$P$106,'04-Aux. Calculos'!$B280+2),0)*('02. Controlo'!$F95+'02. Controlo'!$D60)</f>
        <v>0</v>
      </c>
      <c r="H280" s="2">
        <f>+IF(AND(H$7&gt;='02. Controlo'!$G$85,'04-Aux. Calculos'!H$7&lt;='02. Controlo'!$P$85),HLOOKUP(H$7,'02. Controlo'!$G$85:$P$106,'04-Aux. Calculos'!$B280+2),0)*('02. Controlo'!$F95+'02. Controlo'!$D60)</f>
        <v>0</v>
      </c>
      <c r="I280" s="2">
        <f>+IF(AND(I$7&gt;='02. Controlo'!$G$85,'04-Aux. Calculos'!I$7&lt;='02. Controlo'!$P$85),HLOOKUP(I$7,'02. Controlo'!$G$85:$P$106,'04-Aux. Calculos'!$B280+2),0)*('02. Controlo'!$F95+'02. Controlo'!$D60)</f>
        <v>0</v>
      </c>
      <c r="J280" s="2">
        <f>+IF(AND(J$7&gt;='02. Controlo'!$G$85,'04-Aux. Calculos'!J$7&lt;='02. Controlo'!$P$85),HLOOKUP(J$7,'02. Controlo'!$G$85:$P$106,'04-Aux. Calculos'!$B280+2),0)*('02. Controlo'!$F95+'02. Controlo'!$D60)</f>
        <v>0</v>
      </c>
      <c r="K280" s="2">
        <f>+IF(AND(K$7&gt;='02. Controlo'!$G$85,'04-Aux. Calculos'!K$7&lt;='02. Controlo'!$P$85),HLOOKUP(K$7,'02. Controlo'!$G$85:$P$106,'04-Aux. Calculos'!$B280+2),0)*('02. Controlo'!$F95+'02. Controlo'!$D60)</f>
        <v>13</v>
      </c>
      <c r="L280" s="2">
        <f>+IF(AND(L$7&gt;='02. Controlo'!$G$85,'04-Aux. Calculos'!L$7&lt;='02. Controlo'!$P$85),HLOOKUP(L$7,'02. Controlo'!$G$85:$P$106,'04-Aux. Calculos'!$B280+2),0)*('02. Controlo'!$F95+'02. Controlo'!$D60)</f>
        <v>0</v>
      </c>
      <c r="M280" s="2">
        <f>+IF(AND(M$7&gt;='02. Controlo'!$G$85,'04-Aux. Calculos'!M$7&lt;='02. Controlo'!$P$85),HLOOKUP(M$7,'02. Controlo'!$G$85:$P$106,'04-Aux. Calculos'!$B280+2),0)*('02. Controlo'!$F95+'02. Controlo'!$D60)</f>
        <v>0</v>
      </c>
      <c r="N280" s="2">
        <f>+IF(AND(N$7&gt;='02. Controlo'!$G$85,'04-Aux. Calculos'!N$7&lt;='02. Controlo'!$P$85),HLOOKUP(N$7,'02. Controlo'!$G$85:$P$106,'04-Aux. Calculos'!$B280+2),0)*('02. Controlo'!$F95+'02. Controlo'!$D60)</f>
        <v>0</v>
      </c>
      <c r="O280" s="2">
        <f>+IF(AND(O$7&gt;='02. Controlo'!$G$85,'04-Aux. Calculos'!O$7&lt;='02. Controlo'!$P$85),HLOOKUP(O$7,'02. Controlo'!$G$85:$P$106,'04-Aux. Calculos'!$B280+2),0)*('02. Controlo'!$F95+'02. Controlo'!$D60)</f>
        <v>0</v>
      </c>
      <c r="P280" s="2">
        <f>+IF(AND(P$7&gt;='02. Controlo'!$G$85,'04-Aux. Calculos'!P$7&lt;='02. Controlo'!$P$85),HLOOKUP(P$7,'02. Controlo'!$G$85:$P$106,'04-Aux. Calculos'!$B280+2),0)*('02. Controlo'!$F95+'02. Controlo'!$D60)</f>
        <v>0</v>
      </c>
      <c r="Q280" s="2">
        <f>+IF(AND(Q$7&gt;='02. Controlo'!$G$85,'04-Aux. Calculos'!Q$7&lt;='02. Controlo'!$P$85),HLOOKUP(Q$7,'02. Controlo'!$G$85:$P$106,'04-Aux. Calculos'!$B280+2),0)*('02. Controlo'!$F95+'02. Controlo'!$D60)</f>
        <v>0</v>
      </c>
      <c r="R280" s="2">
        <f>+IF(AND(R$7&gt;='02. Controlo'!$G$85,'04-Aux. Calculos'!R$7&lt;='02. Controlo'!$P$85),HLOOKUP(R$7,'02. Controlo'!$G$85:$P$106,'04-Aux. Calculos'!$B280+2),0)*('02. Controlo'!$F95+'02. Controlo'!$D60)</f>
        <v>0</v>
      </c>
      <c r="S280" s="38"/>
      <c r="T280" s="38"/>
      <c r="U280" s="38"/>
      <c r="V280" s="38"/>
      <c r="W280" s="38"/>
      <c r="X280" s="38"/>
      <c r="Y280" s="38"/>
      <c r="Z280" s="38"/>
      <c r="AA280" s="38"/>
      <c r="AB280" s="38"/>
      <c r="AC280" s="38"/>
      <c r="AD280" s="38"/>
      <c r="AE280" s="38"/>
      <c r="AF280" s="38"/>
      <c r="AG280" s="38"/>
    </row>
    <row r="281" spans="2:33" ht="15" customHeight="1" x14ac:dyDescent="0.25">
      <c r="B281" s="36">
        <f t="shared" si="75"/>
        <v>10</v>
      </c>
      <c r="D281" s="2">
        <f>+IF(AND(D$7&gt;='02. Controlo'!$G$85,'04-Aux. Calculos'!D$7&lt;='02. Controlo'!$P$85),HLOOKUP(D$7,'02. Controlo'!$G$85:$P$106,'04-Aux. Calculos'!$B281+2),0)*('02. Controlo'!$F96+'02. Controlo'!$D61)</f>
        <v>0</v>
      </c>
      <c r="E281" s="2">
        <f>+IF(AND(E$7&gt;='02. Controlo'!$G$85,'04-Aux. Calculos'!E$7&lt;='02. Controlo'!$P$85),HLOOKUP(E$7,'02. Controlo'!$G$85:$P$106,'04-Aux. Calculos'!$B281+2),0)*('02. Controlo'!$F96+'02. Controlo'!$D61)</f>
        <v>0</v>
      </c>
      <c r="F281" s="2">
        <f>+IF(AND(F$7&gt;='02. Controlo'!$G$85,'04-Aux. Calculos'!F$7&lt;='02. Controlo'!$P$85),HLOOKUP(F$7,'02. Controlo'!$G$85:$P$106,'04-Aux. Calculos'!$B281+2),0)*('02. Controlo'!$F96+'02. Controlo'!$D61)</f>
        <v>0</v>
      </c>
      <c r="G281" s="2">
        <f>+IF(AND(G$7&gt;='02. Controlo'!$G$85,'04-Aux. Calculos'!G$7&lt;='02. Controlo'!$P$85),HLOOKUP(G$7,'02. Controlo'!$G$85:$P$106,'04-Aux. Calculos'!$B281+2),0)*('02. Controlo'!$F96+'02. Controlo'!$D61)</f>
        <v>0</v>
      </c>
      <c r="H281" s="2">
        <f>+IF(AND(H$7&gt;='02. Controlo'!$G$85,'04-Aux. Calculos'!H$7&lt;='02. Controlo'!$P$85),HLOOKUP(H$7,'02. Controlo'!$G$85:$P$106,'04-Aux. Calculos'!$B281+2),0)*('02. Controlo'!$F96+'02. Controlo'!$D61)</f>
        <v>0</v>
      </c>
      <c r="I281" s="2">
        <f>+IF(AND(I$7&gt;='02. Controlo'!$G$85,'04-Aux. Calculos'!I$7&lt;='02. Controlo'!$P$85),HLOOKUP(I$7,'02. Controlo'!$G$85:$P$106,'04-Aux. Calculos'!$B281+2),0)*('02. Controlo'!$F96+'02. Controlo'!$D61)</f>
        <v>0</v>
      </c>
      <c r="J281" s="2">
        <f>+IF(AND(J$7&gt;='02. Controlo'!$G$85,'04-Aux. Calculos'!J$7&lt;='02. Controlo'!$P$85),HLOOKUP(J$7,'02. Controlo'!$G$85:$P$106,'04-Aux. Calculos'!$B281+2),0)*('02. Controlo'!$F96+'02. Controlo'!$D61)</f>
        <v>0</v>
      </c>
      <c r="K281" s="2">
        <f>+IF(AND(K$7&gt;='02. Controlo'!$G$85,'04-Aux. Calculos'!K$7&lt;='02. Controlo'!$P$85),HLOOKUP(K$7,'02. Controlo'!$G$85:$P$106,'04-Aux. Calculos'!$B281+2),0)*('02. Controlo'!$F96+'02. Controlo'!$D61)</f>
        <v>0</v>
      </c>
      <c r="L281" s="2">
        <f>+IF(AND(L$7&gt;='02. Controlo'!$G$85,'04-Aux. Calculos'!L$7&lt;='02. Controlo'!$P$85),HLOOKUP(L$7,'02. Controlo'!$G$85:$P$106,'04-Aux. Calculos'!$B281+2),0)*('02. Controlo'!$F96+'02. Controlo'!$D61)</f>
        <v>0</v>
      </c>
      <c r="M281" s="2">
        <f>+IF(AND(M$7&gt;='02. Controlo'!$G$85,'04-Aux. Calculos'!M$7&lt;='02. Controlo'!$P$85),HLOOKUP(M$7,'02. Controlo'!$G$85:$P$106,'04-Aux. Calculos'!$B281+2),0)*('02. Controlo'!$F96+'02. Controlo'!$D61)</f>
        <v>24</v>
      </c>
      <c r="N281" s="2">
        <f>+IF(AND(N$7&gt;='02. Controlo'!$G$85,'04-Aux. Calculos'!N$7&lt;='02. Controlo'!$P$85),HLOOKUP(N$7,'02. Controlo'!$G$85:$P$106,'04-Aux. Calculos'!$B281+2),0)*('02. Controlo'!$F96+'02. Controlo'!$D61)</f>
        <v>0</v>
      </c>
      <c r="O281" s="2">
        <f>+IF(AND(O$7&gt;='02. Controlo'!$G$85,'04-Aux. Calculos'!O$7&lt;='02. Controlo'!$P$85),HLOOKUP(O$7,'02. Controlo'!$G$85:$P$106,'04-Aux. Calculos'!$B281+2),0)*('02. Controlo'!$F96+'02. Controlo'!$D61)</f>
        <v>0</v>
      </c>
      <c r="P281" s="2">
        <f>+IF(AND(P$7&gt;='02. Controlo'!$G$85,'04-Aux. Calculos'!P$7&lt;='02. Controlo'!$P$85),HLOOKUP(P$7,'02. Controlo'!$G$85:$P$106,'04-Aux. Calculos'!$B281+2),0)*('02. Controlo'!$F96+'02. Controlo'!$D61)</f>
        <v>0</v>
      </c>
      <c r="Q281" s="2">
        <f>+IF(AND(Q$7&gt;='02. Controlo'!$G$85,'04-Aux. Calculos'!Q$7&lt;='02. Controlo'!$P$85),HLOOKUP(Q$7,'02. Controlo'!$G$85:$P$106,'04-Aux. Calculos'!$B281+2),0)*('02. Controlo'!$F96+'02. Controlo'!$D61)</f>
        <v>0</v>
      </c>
      <c r="R281" s="2">
        <f>+IF(AND(R$7&gt;='02. Controlo'!$G$85,'04-Aux. Calculos'!R$7&lt;='02. Controlo'!$P$85),HLOOKUP(R$7,'02. Controlo'!$G$85:$P$106,'04-Aux. Calculos'!$B281+2),0)*('02. Controlo'!$F96+'02. Controlo'!$D61)</f>
        <v>0</v>
      </c>
      <c r="S281" s="38"/>
      <c r="T281" s="38"/>
      <c r="U281" s="38"/>
      <c r="V281" s="38"/>
      <c r="W281" s="38"/>
      <c r="X281" s="38"/>
      <c r="Y281" s="38"/>
      <c r="Z281" s="38"/>
      <c r="AA281" s="38"/>
      <c r="AB281" s="38"/>
      <c r="AC281" s="38"/>
      <c r="AD281" s="38"/>
      <c r="AE281" s="38"/>
      <c r="AF281" s="38"/>
      <c r="AG281" s="38"/>
    </row>
    <row r="282" spans="2:33" ht="15" customHeight="1" x14ac:dyDescent="0.25">
      <c r="B282" s="36">
        <f t="shared" si="75"/>
        <v>11</v>
      </c>
      <c r="D282" s="2">
        <f>+IF(AND(D$7&gt;='02. Controlo'!$G$85,'04-Aux. Calculos'!D$7&lt;='02. Controlo'!$P$85),HLOOKUP(D$7,'02. Controlo'!$G$85:$P$106,'04-Aux. Calculos'!$B282+2),0)*('02. Controlo'!$F97+'02. Controlo'!$D62)</f>
        <v>0</v>
      </c>
      <c r="E282" s="2">
        <f>+IF(AND(E$7&gt;='02. Controlo'!$G$85,'04-Aux. Calculos'!E$7&lt;='02. Controlo'!$P$85),HLOOKUP(E$7,'02. Controlo'!$G$85:$P$106,'04-Aux. Calculos'!$B282+2),0)*('02. Controlo'!$F97+'02. Controlo'!$D62)</f>
        <v>0</v>
      </c>
      <c r="F282" s="2">
        <f>+IF(AND(F$7&gt;='02. Controlo'!$G$85,'04-Aux. Calculos'!F$7&lt;='02. Controlo'!$P$85),HLOOKUP(F$7,'02. Controlo'!$G$85:$P$106,'04-Aux. Calculos'!$B282+2),0)*('02. Controlo'!$F97+'02. Controlo'!$D62)</f>
        <v>0</v>
      </c>
      <c r="G282" s="2">
        <f>+IF(AND(G$7&gt;='02. Controlo'!$G$85,'04-Aux. Calculos'!G$7&lt;='02. Controlo'!$P$85),HLOOKUP(G$7,'02. Controlo'!$G$85:$P$106,'04-Aux. Calculos'!$B282+2),0)*('02. Controlo'!$F97+'02. Controlo'!$D62)</f>
        <v>0</v>
      </c>
      <c r="H282" s="2">
        <f>+IF(AND(H$7&gt;='02. Controlo'!$G$85,'04-Aux. Calculos'!H$7&lt;='02. Controlo'!$P$85),HLOOKUP(H$7,'02. Controlo'!$G$85:$P$106,'04-Aux. Calculos'!$B282+2),0)*('02. Controlo'!$F97+'02. Controlo'!$D62)</f>
        <v>0</v>
      </c>
      <c r="I282" s="2">
        <f>+IF(AND(I$7&gt;='02. Controlo'!$G$85,'04-Aux. Calculos'!I$7&lt;='02. Controlo'!$P$85),HLOOKUP(I$7,'02. Controlo'!$G$85:$P$106,'04-Aux. Calculos'!$B282+2),0)*('02. Controlo'!$F97+'02. Controlo'!$D62)</f>
        <v>0</v>
      </c>
      <c r="J282" s="2">
        <f>+IF(AND(J$7&gt;='02. Controlo'!$G$85,'04-Aux. Calculos'!J$7&lt;='02. Controlo'!$P$85),HLOOKUP(J$7,'02. Controlo'!$G$85:$P$106,'04-Aux. Calculos'!$B282+2),0)*('02. Controlo'!$F97+'02. Controlo'!$D62)</f>
        <v>0</v>
      </c>
      <c r="K282" s="2">
        <f>+IF(AND(K$7&gt;='02. Controlo'!$G$85,'04-Aux. Calculos'!K$7&lt;='02. Controlo'!$P$85),HLOOKUP(K$7,'02. Controlo'!$G$85:$P$106,'04-Aux. Calculos'!$B282+2),0)*('02. Controlo'!$F97+'02. Controlo'!$D62)</f>
        <v>0</v>
      </c>
      <c r="L282" s="2">
        <f>+IF(AND(L$7&gt;='02. Controlo'!$G$85,'04-Aux. Calculos'!L$7&lt;='02. Controlo'!$P$85),HLOOKUP(L$7,'02. Controlo'!$G$85:$P$106,'04-Aux. Calculos'!$B282+2),0)*('02. Controlo'!$F97+'02. Controlo'!$D62)</f>
        <v>8</v>
      </c>
      <c r="M282" s="2">
        <f>+IF(AND(M$7&gt;='02. Controlo'!$G$85,'04-Aux. Calculos'!M$7&lt;='02. Controlo'!$P$85),HLOOKUP(M$7,'02. Controlo'!$G$85:$P$106,'04-Aux. Calculos'!$B282+2),0)*('02. Controlo'!$F97+'02. Controlo'!$D62)</f>
        <v>0</v>
      </c>
      <c r="N282" s="2">
        <f>+IF(AND(N$7&gt;='02. Controlo'!$G$85,'04-Aux. Calculos'!N$7&lt;='02. Controlo'!$P$85),HLOOKUP(N$7,'02. Controlo'!$G$85:$P$106,'04-Aux. Calculos'!$B282+2),0)*('02. Controlo'!$F97+'02. Controlo'!$D62)</f>
        <v>0</v>
      </c>
      <c r="O282" s="2">
        <f>+IF(AND(O$7&gt;='02. Controlo'!$G$85,'04-Aux. Calculos'!O$7&lt;='02. Controlo'!$P$85),HLOOKUP(O$7,'02. Controlo'!$G$85:$P$106,'04-Aux. Calculos'!$B282+2),0)*('02. Controlo'!$F97+'02. Controlo'!$D62)</f>
        <v>0</v>
      </c>
      <c r="P282" s="2">
        <f>+IF(AND(P$7&gt;='02. Controlo'!$G$85,'04-Aux. Calculos'!P$7&lt;='02. Controlo'!$P$85),HLOOKUP(P$7,'02. Controlo'!$G$85:$P$106,'04-Aux. Calculos'!$B282+2),0)*('02. Controlo'!$F97+'02. Controlo'!$D62)</f>
        <v>0</v>
      </c>
      <c r="Q282" s="2">
        <f>+IF(AND(Q$7&gt;='02. Controlo'!$G$85,'04-Aux. Calculos'!Q$7&lt;='02. Controlo'!$P$85),HLOOKUP(Q$7,'02. Controlo'!$G$85:$P$106,'04-Aux. Calculos'!$B282+2),0)*('02. Controlo'!$F97+'02. Controlo'!$D62)</f>
        <v>0</v>
      </c>
      <c r="R282" s="2">
        <f>+IF(AND(R$7&gt;='02. Controlo'!$G$85,'04-Aux. Calculos'!R$7&lt;='02. Controlo'!$P$85),HLOOKUP(R$7,'02. Controlo'!$G$85:$P$106,'04-Aux. Calculos'!$B282+2),0)*('02. Controlo'!$F97+'02. Controlo'!$D62)</f>
        <v>0</v>
      </c>
      <c r="S282" s="38"/>
      <c r="T282" s="38"/>
      <c r="U282" s="38"/>
      <c r="V282" s="38"/>
      <c r="W282" s="38"/>
      <c r="X282" s="38"/>
      <c r="Y282" s="38"/>
      <c r="Z282" s="38"/>
      <c r="AA282" s="38"/>
      <c r="AB282" s="38"/>
      <c r="AC282" s="38"/>
      <c r="AD282" s="38"/>
      <c r="AE282" s="38"/>
      <c r="AF282" s="38"/>
      <c r="AG282" s="38"/>
    </row>
    <row r="283" spans="2:33" ht="15" customHeight="1" x14ac:dyDescent="0.25">
      <c r="B283" s="36">
        <f t="shared" si="75"/>
        <v>12</v>
      </c>
      <c r="D283" s="2">
        <f>+IF(AND(D$7&gt;='02. Controlo'!$G$85,'04-Aux. Calculos'!D$7&lt;='02. Controlo'!$P$85),HLOOKUP(D$7,'02. Controlo'!$G$85:$P$106,'04-Aux. Calculos'!$B283+2),0)*('02. Controlo'!$F98+'02. Controlo'!$D63)</f>
        <v>0</v>
      </c>
      <c r="E283" s="2">
        <f>+IF(AND(E$7&gt;='02. Controlo'!$G$85,'04-Aux. Calculos'!E$7&lt;='02. Controlo'!$P$85),HLOOKUP(E$7,'02. Controlo'!$G$85:$P$106,'04-Aux. Calculos'!$B283+2),0)*('02. Controlo'!$F98+'02. Controlo'!$D63)</f>
        <v>0</v>
      </c>
      <c r="F283" s="2">
        <f>+IF(AND(F$7&gt;='02. Controlo'!$G$85,'04-Aux. Calculos'!F$7&lt;='02. Controlo'!$P$85),HLOOKUP(F$7,'02. Controlo'!$G$85:$P$106,'04-Aux. Calculos'!$B283+2),0)*('02. Controlo'!$F98+'02. Controlo'!$D63)</f>
        <v>0</v>
      </c>
      <c r="G283" s="2">
        <f>+IF(AND(G$7&gt;='02. Controlo'!$G$85,'04-Aux. Calculos'!G$7&lt;='02. Controlo'!$P$85),HLOOKUP(G$7,'02. Controlo'!$G$85:$P$106,'04-Aux. Calculos'!$B283+2),0)*('02. Controlo'!$F98+'02. Controlo'!$D63)</f>
        <v>0</v>
      </c>
      <c r="H283" s="2">
        <f>+IF(AND(H$7&gt;='02. Controlo'!$G$85,'04-Aux. Calculos'!H$7&lt;='02. Controlo'!$P$85),HLOOKUP(H$7,'02. Controlo'!$G$85:$P$106,'04-Aux. Calculos'!$B283+2),0)*('02. Controlo'!$F98+'02. Controlo'!$D63)</f>
        <v>0</v>
      </c>
      <c r="I283" s="2">
        <f>+IF(AND(I$7&gt;='02. Controlo'!$G$85,'04-Aux. Calculos'!I$7&lt;='02. Controlo'!$P$85),HLOOKUP(I$7,'02. Controlo'!$G$85:$P$106,'04-Aux. Calculos'!$B283+2),0)*('02. Controlo'!$F98+'02. Controlo'!$D63)</f>
        <v>0</v>
      </c>
      <c r="J283" s="2">
        <f>+IF(AND(J$7&gt;='02. Controlo'!$G$85,'04-Aux. Calculos'!J$7&lt;='02. Controlo'!$P$85),HLOOKUP(J$7,'02. Controlo'!$G$85:$P$106,'04-Aux. Calculos'!$B283+2),0)*('02. Controlo'!$F98+'02. Controlo'!$D63)</f>
        <v>0</v>
      </c>
      <c r="K283" s="2">
        <f>+IF(AND(K$7&gt;='02. Controlo'!$G$85,'04-Aux. Calculos'!K$7&lt;='02. Controlo'!$P$85),HLOOKUP(K$7,'02. Controlo'!$G$85:$P$106,'04-Aux. Calculos'!$B283+2),0)*('02. Controlo'!$F98+'02. Controlo'!$D63)</f>
        <v>8</v>
      </c>
      <c r="L283" s="2">
        <f>+IF(AND(L$7&gt;='02. Controlo'!$G$85,'04-Aux. Calculos'!L$7&lt;='02. Controlo'!$P$85),HLOOKUP(L$7,'02. Controlo'!$G$85:$P$106,'04-Aux. Calculos'!$B283+2),0)*('02. Controlo'!$F98+'02. Controlo'!$D63)</f>
        <v>0</v>
      </c>
      <c r="M283" s="2">
        <f>+IF(AND(M$7&gt;='02. Controlo'!$G$85,'04-Aux. Calculos'!M$7&lt;='02. Controlo'!$P$85),HLOOKUP(M$7,'02. Controlo'!$G$85:$P$106,'04-Aux. Calculos'!$B283+2),0)*('02. Controlo'!$F98+'02. Controlo'!$D63)</f>
        <v>0</v>
      </c>
      <c r="N283" s="2">
        <f>+IF(AND(N$7&gt;='02. Controlo'!$G$85,'04-Aux. Calculos'!N$7&lt;='02. Controlo'!$P$85),HLOOKUP(N$7,'02. Controlo'!$G$85:$P$106,'04-Aux. Calculos'!$B283+2),0)*('02. Controlo'!$F98+'02. Controlo'!$D63)</f>
        <v>0</v>
      </c>
      <c r="O283" s="2">
        <f>+IF(AND(O$7&gt;='02. Controlo'!$G$85,'04-Aux. Calculos'!O$7&lt;='02. Controlo'!$P$85),HLOOKUP(O$7,'02. Controlo'!$G$85:$P$106,'04-Aux. Calculos'!$B283+2),0)*('02. Controlo'!$F98+'02. Controlo'!$D63)</f>
        <v>0</v>
      </c>
      <c r="P283" s="2">
        <f>+IF(AND(P$7&gt;='02. Controlo'!$G$85,'04-Aux. Calculos'!P$7&lt;='02. Controlo'!$P$85),HLOOKUP(P$7,'02. Controlo'!$G$85:$P$106,'04-Aux. Calculos'!$B283+2),0)*('02. Controlo'!$F98+'02. Controlo'!$D63)</f>
        <v>0</v>
      </c>
      <c r="Q283" s="2">
        <f>+IF(AND(Q$7&gt;='02. Controlo'!$G$85,'04-Aux. Calculos'!Q$7&lt;='02. Controlo'!$P$85),HLOOKUP(Q$7,'02. Controlo'!$G$85:$P$106,'04-Aux. Calculos'!$B283+2),0)*('02. Controlo'!$F98+'02. Controlo'!$D63)</f>
        <v>0</v>
      </c>
      <c r="R283" s="2">
        <f>+IF(AND(R$7&gt;='02. Controlo'!$G$85,'04-Aux. Calculos'!R$7&lt;='02. Controlo'!$P$85),HLOOKUP(R$7,'02. Controlo'!$G$85:$P$106,'04-Aux. Calculos'!$B283+2),0)*('02. Controlo'!$F98+'02. Controlo'!$D63)</f>
        <v>0</v>
      </c>
      <c r="S283" s="38"/>
      <c r="T283" s="38"/>
      <c r="U283" s="38"/>
      <c r="V283" s="38"/>
      <c r="W283" s="38"/>
      <c r="X283" s="38"/>
      <c r="Y283" s="38"/>
      <c r="Z283" s="38"/>
      <c r="AA283" s="38"/>
      <c r="AB283" s="38"/>
      <c r="AC283" s="38"/>
      <c r="AD283" s="38"/>
      <c r="AE283" s="38"/>
      <c r="AF283" s="38"/>
      <c r="AG283" s="38"/>
    </row>
    <row r="284" spans="2:33" ht="15" customHeight="1" x14ac:dyDescent="0.25">
      <c r="B284" s="36">
        <f t="shared" si="75"/>
        <v>13</v>
      </c>
      <c r="D284" s="2">
        <f>+IF(AND(D$7&gt;='02. Controlo'!$G$85,'04-Aux. Calculos'!D$7&lt;='02. Controlo'!$P$85),HLOOKUP(D$7,'02. Controlo'!$G$85:$P$106,'04-Aux. Calculos'!$B284+2),0)*('02. Controlo'!$F99+'02. Controlo'!$D64)</f>
        <v>0</v>
      </c>
      <c r="E284" s="2">
        <f>+IF(AND(E$7&gt;='02. Controlo'!$G$85,'04-Aux. Calculos'!E$7&lt;='02. Controlo'!$P$85),HLOOKUP(E$7,'02. Controlo'!$G$85:$P$106,'04-Aux. Calculos'!$B284+2),0)*('02. Controlo'!$F99+'02. Controlo'!$D64)</f>
        <v>0</v>
      </c>
      <c r="F284" s="2">
        <f>+IF(AND(F$7&gt;='02. Controlo'!$G$85,'04-Aux. Calculos'!F$7&lt;='02. Controlo'!$P$85),HLOOKUP(F$7,'02. Controlo'!$G$85:$P$106,'04-Aux. Calculos'!$B284+2),0)*('02. Controlo'!$F99+'02. Controlo'!$D64)</f>
        <v>0</v>
      </c>
      <c r="G284" s="2">
        <f>+IF(AND(G$7&gt;='02. Controlo'!$G$85,'04-Aux. Calculos'!G$7&lt;='02. Controlo'!$P$85),HLOOKUP(G$7,'02. Controlo'!$G$85:$P$106,'04-Aux. Calculos'!$B284+2),0)*('02. Controlo'!$F99+'02. Controlo'!$D64)</f>
        <v>0</v>
      </c>
      <c r="H284" s="2">
        <f>+IF(AND(H$7&gt;='02. Controlo'!$G$85,'04-Aux. Calculos'!H$7&lt;='02. Controlo'!$P$85),HLOOKUP(H$7,'02. Controlo'!$G$85:$P$106,'04-Aux. Calculos'!$B284+2),0)*('02. Controlo'!$F99+'02. Controlo'!$D64)</f>
        <v>0</v>
      </c>
      <c r="I284" s="2">
        <f>+IF(AND(I$7&gt;='02. Controlo'!$G$85,'04-Aux. Calculos'!I$7&lt;='02. Controlo'!$P$85),HLOOKUP(I$7,'02. Controlo'!$G$85:$P$106,'04-Aux. Calculos'!$B284+2),0)*('02. Controlo'!$F99+'02. Controlo'!$D64)</f>
        <v>0</v>
      </c>
      <c r="J284" s="2">
        <f>+IF(AND(J$7&gt;='02. Controlo'!$G$85,'04-Aux. Calculos'!J$7&lt;='02. Controlo'!$P$85),HLOOKUP(J$7,'02. Controlo'!$G$85:$P$106,'04-Aux. Calculos'!$B284+2),0)*('02. Controlo'!$F99+'02. Controlo'!$D64)</f>
        <v>0</v>
      </c>
      <c r="K284" s="2">
        <f>+IF(AND(K$7&gt;='02. Controlo'!$G$85,'04-Aux. Calculos'!K$7&lt;='02. Controlo'!$P$85),HLOOKUP(K$7,'02. Controlo'!$G$85:$P$106,'04-Aux. Calculos'!$B284+2),0)*('02. Controlo'!$F99+'02. Controlo'!$D64)</f>
        <v>0</v>
      </c>
      <c r="L284" s="2">
        <f>+IF(AND(L$7&gt;='02. Controlo'!$G$85,'04-Aux. Calculos'!L$7&lt;='02. Controlo'!$P$85),HLOOKUP(L$7,'02. Controlo'!$G$85:$P$106,'04-Aux. Calculos'!$B284+2),0)*('02. Controlo'!$F99+'02. Controlo'!$D64)</f>
        <v>7</v>
      </c>
      <c r="M284" s="2">
        <f>+IF(AND(M$7&gt;='02. Controlo'!$G$85,'04-Aux. Calculos'!M$7&lt;='02. Controlo'!$P$85),HLOOKUP(M$7,'02. Controlo'!$G$85:$P$106,'04-Aux. Calculos'!$B284+2),0)*('02. Controlo'!$F99+'02. Controlo'!$D64)</f>
        <v>0</v>
      </c>
      <c r="N284" s="2">
        <f>+IF(AND(N$7&gt;='02. Controlo'!$G$85,'04-Aux. Calculos'!N$7&lt;='02. Controlo'!$P$85),HLOOKUP(N$7,'02. Controlo'!$G$85:$P$106,'04-Aux. Calculos'!$B284+2),0)*('02. Controlo'!$F99+'02. Controlo'!$D64)</f>
        <v>0</v>
      </c>
      <c r="O284" s="2">
        <f>+IF(AND(O$7&gt;='02. Controlo'!$G$85,'04-Aux. Calculos'!O$7&lt;='02. Controlo'!$P$85),HLOOKUP(O$7,'02. Controlo'!$G$85:$P$106,'04-Aux. Calculos'!$B284+2),0)*('02. Controlo'!$F99+'02. Controlo'!$D64)</f>
        <v>0</v>
      </c>
      <c r="P284" s="2">
        <f>+IF(AND(P$7&gt;='02. Controlo'!$G$85,'04-Aux. Calculos'!P$7&lt;='02. Controlo'!$P$85),HLOOKUP(P$7,'02. Controlo'!$G$85:$P$106,'04-Aux. Calculos'!$B284+2),0)*('02. Controlo'!$F99+'02. Controlo'!$D64)</f>
        <v>0</v>
      </c>
      <c r="Q284" s="2">
        <f>+IF(AND(Q$7&gt;='02. Controlo'!$G$85,'04-Aux. Calculos'!Q$7&lt;='02. Controlo'!$P$85),HLOOKUP(Q$7,'02. Controlo'!$G$85:$P$106,'04-Aux. Calculos'!$B284+2),0)*('02. Controlo'!$F99+'02. Controlo'!$D64)</f>
        <v>0</v>
      </c>
      <c r="R284" s="2">
        <f>+IF(AND(R$7&gt;='02. Controlo'!$G$85,'04-Aux. Calculos'!R$7&lt;='02. Controlo'!$P$85),HLOOKUP(R$7,'02. Controlo'!$G$85:$P$106,'04-Aux. Calculos'!$B284+2),0)*('02. Controlo'!$F99+'02. Controlo'!$D64)</f>
        <v>0</v>
      </c>
      <c r="S284" s="38"/>
      <c r="T284" s="38"/>
      <c r="U284" s="38"/>
      <c r="V284" s="38"/>
      <c r="W284" s="38"/>
      <c r="X284" s="38"/>
      <c r="Y284" s="38"/>
      <c r="Z284" s="38"/>
      <c r="AA284" s="38"/>
      <c r="AB284" s="38"/>
      <c r="AC284" s="38"/>
      <c r="AD284" s="38"/>
      <c r="AE284" s="38"/>
      <c r="AF284" s="38"/>
      <c r="AG284" s="38"/>
    </row>
    <row r="285" spans="2:33" ht="15" customHeight="1" x14ac:dyDescent="0.25">
      <c r="B285" s="36">
        <f t="shared" si="75"/>
        <v>14</v>
      </c>
      <c r="D285" s="2">
        <f>+IF(AND(D$7&gt;='02. Controlo'!$G$85,'04-Aux. Calculos'!D$7&lt;='02. Controlo'!$P$85),HLOOKUP(D$7,'02. Controlo'!$G$85:$P$106,'04-Aux. Calculos'!$B285+2),0)*('02. Controlo'!$F100+'02. Controlo'!$D65)</f>
        <v>0</v>
      </c>
      <c r="E285" s="2">
        <f>+IF(AND(E$7&gt;='02. Controlo'!$G$85,'04-Aux. Calculos'!E$7&lt;='02. Controlo'!$P$85),HLOOKUP(E$7,'02. Controlo'!$G$85:$P$106,'04-Aux. Calculos'!$B285+2),0)*('02. Controlo'!$F100+'02. Controlo'!$D65)</f>
        <v>0</v>
      </c>
      <c r="F285" s="2">
        <f>+IF(AND(F$7&gt;='02. Controlo'!$G$85,'04-Aux. Calculos'!F$7&lt;='02. Controlo'!$P$85),HLOOKUP(F$7,'02. Controlo'!$G$85:$P$106,'04-Aux. Calculos'!$B285+2),0)*('02. Controlo'!$F100+'02. Controlo'!$D65)</f>
        <v>0</v>
      </c>
      <c r="G285" s="2">
        <f>+IF(AND(G$7&gt;='02. Controlo'!$G$85,'04-Aux. Calculos'!G$7&lt;='02. Controlo'!$P$85),HLOOKUP(G$7,'02. Controlo'!$G$85:$P$106,'04-Aux. Calculos'!$B285+2),0)*('02. Controlo'!$F100+'02. Controlo'!$D65)</f>
        <v>0</v>
      </c>
      <c r="H285" s="2">
        <f>+IF(AND(H$7&gt;='02. Controlo'!$G$85,'04-Aux. Calculos'!H$7&lt;='02. Controlo'!$P$85),HLOOKUP(H$7,'02. Controlo'!$G$85:$P$106,'04-Aux. Calculos'!$B285+2),0)*('02. Controlo'!$F100+'02. Controlo'!$D65)</f>
        <v>0</v>
      </c>
      <c r="I285" s="2">
        <f>+IF(AND(I$7&gt;='02. Controlo'!$G$85,'04-Aux. Calculos'!I$7&lt;='02. Controlo'!$P$85),HLOOKUP(I$7,'02. Controlo'!$G$85:$P$106,'04-Aux. Calculos'!$B285+2),0)*('02. Controlo'!$F100+'02. Controlo'!$D65)</f>
        <v>0</v>
      </c>
      <c r="J285" s="2">
        <f>+IF(AND(J$7&gt;='02. Controlo'!$G$85,'04-Aux. Calculos'!J$7&lt;='02. Controlo'!$P$85),HLOOKUP(J$7,'02. Controlo'!$G$85:$P$106,'04-Aux. Calculos'!$B285+2),0)*('02. Controlo'!$F100+'02. Controlo'!$D65)</f>
        <v>0</v>
      </c>
      <c r="K285" s="2">
        <f>+IF(AND(K$7&gt;='02. Controlo'!$G$85,'04-Aux. Calculos'!K$7&lt;='02. Controlo'!$P$85),HLOOKUP(K$7,'02. Controlo'!$G$85:$P$106,'04-Aux. Calculos'!$B285+2),0)*('02. Controlo'!$F100+'02. Controlo'!$D65)</f>
        <v>0</v>
      </c>
      <c r="L285" s="2">
        <f>+IF(AND(L$7&gt;='02. Controlo'!$G$85,'04-Aux. Calculos'!L$7&lt;='02. Controlo'!$P$85),HLOOKUP(L$7,'02. Controlo'!$G$85:$P$106,'04-Aux. Calculos'!$B285+2),0)*('02. Controlo'!$F100+'02. Controlo'!$D65)</f>
        <v>0</v>
      </c>
      <c r="M285" s="2">
        <f>+IF(AND(M$7&gt;='02. Controlo'!$G$85,'04-Aux. Calculos'!M$7&lt;='02. Controlo'!$P$85),HLOOKUP(M$7,'02. Controlo'!$G$85:$P$106,'04-Aux. Calculos'!$B285+2),0)*('02. Controlo'!$F100+'02. Controlo'!$D65)</f>
        <v>8</v>
      </c>
      <c r="N285" s="2">
        <f>+IF(AND(N$7&gt;='02. Controlo'!$G$85,'04-Aux. Calculos'!N$7&lt;='02. Controlo'!$P$85),HLOOKUP(N$7,'02. Controlo'!$G$85:$P$106,'04-Aux. Calculos'!$B285+2),0)*('02. Controlo'!$F100+'02. Controlo'!$D65)</f>
        <v>0</v>
      </c>
      <c r="O285" s="2">
        <f>+IF(AND(O$7&gt;='02. Controlo'!$G$85,'04-Aux. Calculos'!O$7&lt;='02. Controlo'!$P$85),HLOOKUP(O$7,'02. Controlo'!$G$85:$P$106,'04-Aux. Calculos'!$B285+2),0)*('02. Controlo'!$F100+'02. Controlo'!$D65)</f>
        <v>0</v>
      </c>
      <c r="P285" s="2">
        <f>+IF(AND(P$7&gt;='02. Controlo'!$G$85,'04-Aux. Calculos'!P$7&lt;='02. Controlo'!$P$85),HLOOKUP(P$7,'02. Controlo'!$G$85:$P$106,'04-Aux. Calculos'!$B285+2),0)*('02. Controlo'!$F100+'02. Controlo'!$D65)</f>
        <v>0</v>
      </c>
      <c r="Q285" s="2">
        <f>+IF(AND(Q$7&gt;='02. Controlo'!$G$85,'04-Aux. Calculos'!Q$7&lt;='02. Controlo'!$P$85),HLOOKUP(Q$7,'02. Controlo'!$G$85:$P$106,'04-Aux. Calculos'!$B285+2),0)*('02. Controlo'!$F100+'02. Controlo'!$D65)</f>
        <v>0</v>
      </c>
      <c r="R285" s="2">
        <f>+IF(AND(R$7&gt;='02. Controlo'!$G$85,'04-Aux. Calculos'!R$7&lt;='02. Controlo'!$P$85),HLOOKUP(R$7,'02. Controlo'!$G$85:$P$106,'04-Aux. Calculos'!$B285+2),0)*('02. Controlo'!$F100+'02. Controlo'!$D65)</f>
        <v>0</v>
      </c>
      <c r="S285" s="38"/>
      <c r="T285" s="38"/>
      <c r="U285" s="38"/>
      <c r="V285" s="38"/>
      <c r="W285" s="38"/>
      <c r="X285" s="38"/>
      <c r="Y285" s="38"/>
      <c r="Z285" s="38"/>
      <c r="AA285" s="38"/>
      <c r="AB285" s="38"/>
      <c r="AC285" s="38"/>
      <c r="AD285" s="38"/>
      <c r="AE285" s="38"/>
      <c r="AF285" s="38"/>
      <c r="AG285" s="38"/>
    </row>
    <row r="286" spans="2:33" ht="15" customHeight="1" x14ac:dyDescent="0.25">
      <c r="B286" s="36">
        <f t="shared" si="75"/>
        <v>15</v>
      </c>
      <c r="D286" s="2">
        <f>+IF(AND(D$7&gt;='02. Controlo'!$G$85,'04-Aux. Calculos'!D$7&lt;='02. Controlo'!$P$85),HLOOKUP(D$7,'02. Controlo'!$G$85:$P$106,'04-Aux. Calculos'!$B286+2),0)*('02. Controlo'!$F101+'02. Controlo'!$D66)</f>
        <v>0</v>
      </c>
      <c r="E286" s="2">
        <f>+IF(AND(E$7&gt;='02. Controlo'!$G$85,'04-Aux. Calculos'!E$7&lt;='02. Controlo'!$P$85),HLOOKUP(E$7,'02. Controlo'!$G$85:$P$106,'04-Aux. Calculos'!$B286+2),0)*('02. Controlo'!$F101+'02. Controlo'!$D66)</f>
        <v>0</v>
      </c>
      <c r="F286" s="2">
        <f>+IF(AND(F$7&gt;='02. Controlo'!$G$85,'04-Aux. Calculos'!F$7&lt;='02. Controlo'!$P$85),HLOOKUP(F$7,'02. Controlo'!$G$85:$P$106,'04-Aux. Calculos'!$B286+2),0)*('02. Controlo'!$F101+'02. Controlo'!$D66)</f>
        <v>0</v>
      </c>
      <c r="G286" s="2">
        <f>+IF(AND(G$7&gt;='02. Controlo'!$G$85,'04-Aux. Calculos'!G$7&lt;='02. Controlo'!$P$85),HLOOKUP(G$7,'02. Controlo'!$G$85:$P$106,'04-Aux. Calculos'!$B286+2),0)*('02. Controlo'!$F101+'02. Controlo'!$D66)</f>
        <v>0</v>
      </c>
      <c r="H286" s="2">
        <f>+IF(AND(H$7&gt;='02. Controlo'!$G$85,'04-Aux. Calculos'!H$7&lt;='02. Controlo'!$P$85),HLOOKUP(H$7,'02. Controlo'!$G$85:$P$106,'04-Aux. Calculos'!$B286+2),0)*('02. Controlo'!$F101+'02. Controlo'!$D66)</f>
        <v>0</v>
      </c>
      <c r="I286" s="2">
        <f>+IF(AND(I$7&gt;='02. Controlo'!$G$85,'04-Aux. Calculos'!I$7&lt;='02. Controlo'!$P$85),HLOOKUP(I$7,'02. Controlo'!$G$85:$P$106,'04-Aux. Calculos'!$B286+2),0)*('02. Controlo'!$F101+'02. Controlo'!$D66)</f>
        <v>0</v>
      </c>
      <c r="J286" s="2">
        <f>+IF(AND(J$7&gt;='02. Controlo'!$G$85,'04-Aux. Calculos'!J$7&lt;='02. Controlo'!$P$85),HLOOKUP(J$7,'02. Controlo'!$G$85:$P$106,'04-Aux. Calculos'!$B286+2),0)*('02. Controlo'!$F101+'02. Controlo'!$D66)</f>
        <v>0</v>
      </c>
      <c r="K286" s="2">
        <f>+IF(AND(K$7&gt;='02. Controlo'!$G$85,'04-Aux. Calculos'!K$7&lt;='02. Controlo'!$P$85),HLOOKUP(K$7,'02. Controlo'!$G$85:$P$106,'04-Aux. Calculos'!$B286+2),0)*('02. Controlo'!$F101+'02. Controlo'!$D66)</f>
        <v>0</v>
      </c>
      <c r="L286" s="2">
        <f>+IF(AND(L$7&gt;='02. Controlo'!$G$85,'04-Aux. Calculos'!L$7&lt;='02. Controlo'!$P$85),HLOOKUP(L$7,'02. Controlo'!$G$85:$P$106,'04-Aux. Calculos'!$B286+2),0)*('02. Controlo'!$F101+'02. Controlo'!$D66)</f>
        <v>0</v>
      </c>
      <c r="M286" s="2">
        <f>+IF(AND(M$7&gt;='02. Controlo'!$G$85,'04-Aux. Calculos'!M$7&lt;='02. Controlo'!$P$85),HLOOKUP(M$7,'02. Controlo'!$G$85:$P$106,'04-Aux. Calculos'!$B286+2),0)*('02. Controlo'!$F101+'02. Controlo'!$D66)</f>
        <v>0</v>
      </c>
      <c r="N286" s="2">
        <f>+IF(AND(N$7&gt;='02. Controlo'!$G$85,'04-Aux. Calculos'!N$7&lt;='02. Controlo'!$P$85),HLOOKUP(N$7,'02. Controlo'!$G$85:$P$106,'04-Aux. Calculos'!$B286+2),0)*('02. Controlo'!$F101+'02. Controlo'!$D66)</f>
        <v>0</v>
      </c>
      <c r="O286" s="2">
        <f>+IF(AND(O$7&gt;='02. Controlo'!$G$85,'04-Aux. Calculos'!O$7&lt;='02. Controlo'!$P$85),HLOOKUP(O$7,'02. Controlo'!$G$85:$P$106,'04-Aux. Calculos'!$B286+2),0)*('02. Controlo'!$F101+'02. Controlo'!$D66)</f>
        <v>0</v>
      </c>
      <c r="P286" s="2">
        <f>+IF(AND(P$7&gt;='02. Controlo'!$G$85,'04-Aux. Calculos'!P$7&lt;='02. Controlo'!$P$85),HLOOKUP(P$7,'02. Controlo'!$G$85:$P$106,'04-Aux. Calculos'!$B286+2),0)*('02. Controlo'!$F101+'02. Controlo'!$D66)</f>
        <v>0</v>
      </c>
      <c r="Q286" s="2">
        <f>+IF(AND(Q$7&gt;='02. Controlo'!$G$85,'04-Aux. Calculos'!Q$7&lt;='02. Controlo'!$P$85),HLOOKUP(Q$7,'02. Controlo'!$G$85:$P$106,'04-Aux. Calculos'!$B286+2),0)*('02. Controlo'!$F101+'02. Controlo'!$D66)</f>
        <v>0</v>
      </c>
      <c r="R286" s="2">
        <f>+IF(AND(R$7&gt;='02. Controlo'!$G$85,'04-Aux. Calculos'!R$7&lt;='02. Controlo'!$P$85),HLOOKUP(R$7,'02. Controlo'!$G$85:$P$106,'04-Aux. Calculos'!$B286+2),0)*('02. Controlo'!$F101+'02. Controlo'!$D66)</f>
        <v>0</v>
      </c>
      <c r="S286" s="38"/>
      <c r="T286" s="38"/>
      <c r="U286" s="38"/>
      <c r="V286" s="38"/>
      <c r="W286" s="38"/>
      <c r="X286" s="38"/>
      <c r="Y286" s="38"/>
      <c r="Z286" s="38"/>
      <c r="AA286" s="38"/>
      <c r="AB286" s="38"/>
      <c r="AC286" s="38"/>
      <c r="AD286" s="38"/>
      <c r="AE286" s="38"/>
      <c r="AF286" s="38"/>
      <c r="AG286" s="38"/>
    </row>
    <row r="287" spans="2:33" ht="15" customHeight="1" x14ac:dyDescent="0.25">
      <c r="B287" s="36">
        <f t="shared" si="75"/>
        <v>16</v>
      </c>
      <c r="D287" s="2">
        <f>+IF(AND(D$7&gt;='02. Controlo'!$G$85,'04-Aux. Calculos'!D$7&lt;='02. Controlo'!$P$85),HLOOKUP(D$7,'02. Controlo'!$G$85:$P$106,'04-Aux. Calculos'!$B287+2),0)*('02. Controlo'!$F102+'02. Controlo'!$D67)</f>
        <v>0</v>
      </c>
      <c r="E287" s="2">
        <f>+IF(AND(E$7&gt;='02. Controlo'!$G$85,'04-Aux. Calculos'!E$7&lt;='02. Controlo'!$P$85),HLOOKUP(E$7,'02. Controlo'!$G$85:$P$106,'04-Aux. Calculos'!$B287+2),0)*('02. Controlo'!$F102+'02. Controlo'!$D67)</f>
        <v>0</v>
      </c>
      <c r="F287" s="2">
        <f>+IF(AND(F$7&gt;='02. Controlo'!$G$85,'04-Aux. Calculos'!F$7&lt;='02. Controlo'!$P$85),HLOOKUP(F$7,'02. Controlo'!$G$85:$P$106,'04-Aux. Calculos'!$B287+2),0)*('02. Controlo'!$F102+'02. Controlo'!$D67)</f>
        <v>0</v>
      </c>
      <c r="G287" s="2">
        <f>+IF(AND(G$7&gt;='02. Controlo'!$G$85,'04-Aux. Calculos'!G$7&lt;='02. Controlo'!$P$85),HLOOKUP(G$7,'02. Controlo'!$G$85:$P$106,'04-Aux. Calculos'!$B287+2),0)*('02. Controlo'!$F102+'02. Controlo'!$D67)</f>
        <v>0</v>
      </c>
      <c r="H287" s="2">
        <f>+IF(AND(H$7&gt;='02. Controlo'!$G$85,'04-Aux. Calculos'!H$7&lt;='02. Controlo'!$P$85),HLOOKUP(H$7,'02. Controlo'!$G$85:$P$106,'04-Aux. Calculos'!$B287+2),0)*('02. Controlo'!$F102+'02. Controlo'!$D67)</f>
        <v>0</v>
      </c>
      <c r="I287" s="2">
        <f>+IF(AND(I$7&gt;='02. Controlo'!$G$85,'04-Aux. Calculos'!I$7&lt;='02. Controlo'!$P$85),HLOOKUP(I$7,'02. Controlo'!$G$85:$P$106,'04-Aux. Calculos'!$B287+2),0)*('02. Controlo'!$F102+'02. Controlo'!$D67)</f>
        <v>0</v>
      </c>
      <c r="J287" s="2">
        <f>+IF(AND(J$7&gt;='02. Controlo'!$G$85,'04-Aux. Calculos'!J$7&lt;='02. Controlo'!$P$85),HLOOKUP(J$7,'02. Controlo'!$G$85:$P$106,'04-Aux. Calculos'!$B287+2),0)*('02. Controlo'!$F102+'02. Controlo'!$D67)</f>
        <v>0</v>
      </c>
      <c r="K287" s="2">
        <f>+IF(AND(K$7&gt;='02. Controlo'!$G$85,'04-Aux. Calculos'!K$7&lt;='02. Controlo'!$P$85),HLOOKUP(K$7,'02. Controlo'!$G$85:$P$106,'04-Aux. Calculos'!$B287+2),0)*('02. Controlo'!$F102+'02. Controlo'!$D67)</f>
        <v>0</v>
      </c>
      <c r="L287" s="2">
        <f>+IF(AND(L$7&gt;='02. Controlo'!$G$85,'04-Aux. Calculos'!L$7&lt;='02. Controlo'!$P$85),HLOOKUP(L$7,'02. Controlo'!$G$85:$P$106,'04-Aux. Calculos'!$B287+2),0)*('02. Controlo'!$F102+'02. Controlo'!$D67)</f>
        <v>0</v>
      </c>
      <c r="M287" s="2">
        <f>+IF(AND(M$7&gt;='02. Controlo'!$G$85,'04-Aux. Calculos'!M$7&lt;='02. Controlo'!$P$85),HLOOKUP(M$7,'02. Controlo'!$G$85:$P$106,'04-Aux. Calculos'!$B287+2),0)*('02. Controlo'!$F102+'02. Controlo'!$D67)</f>
        <v>0</v>
      </c>
      <c r="N287" s="2">
        <f>+IF(AND(N$7&gt;='02. Controlo'!$G$85,'04-Aux. Calculos'!N$7&lt;='02. Controlo'!$P$85),HLOOKUP(N$7,'02. Controlo'!$G$85:$P$106,'04-Aux. Calculos'!$B287+2),0)*('02. Controlo'!$F102+'02. Controlo'!$D67)</f>
        <v>0</v>
      </c>
      <c r="O287" s="2">
        <f>+IF(AND(O$7&gt;='02. Controlo'!$G$85,'04-Aux. Calculos'!O$7&lt;='02. Controlo'!$P$85),HLOOKUP(O$7,'02. Controlo'!$G$85:$P$106,'04-Aux. Calculos'!$B287+2),0)*('02. Controlo'!$F102+'02. Controlo'!$D67)</f>
        <v>0</v>
      </c>
      <c r="P287" s="2">
        <f>+IF(AND(P$7&gt;='02. Controlo'!$G$85,'04-Aux. Calculos'!P$7&lt;='02. Controlo'!$P$85),HLOOKUP(P$7,'02. Controlo'!$G$85:$P$106,'04-Aux. Calculos'!$B287+2),0)*('02. Controlo'!$F102+'02. Controlo'!$D67)</f>
        <v>0</v>
      </c>
      <c r="Q287" s="2">
        <f>+IF(AND(Q$7&gt;='02. Controlo'!$G$85,'04-Aux. Calculos'!Q$7&lt;='02. Controlo'!$P$85),HLOOKUP(Q$7,'02. Controlo'!$G$85:$P$106,'04-Aux. Calculos'!$B287+2),0)*('02. Controlo'!$F102+'02. Controlo'!$D67)</f>
        <v>0</v>
      </c>
      <c r="R287" s="2">
        <f>+IF(AND(R$7&gt;='02. Controlo'!$G$85,'04-Aux. Calculos'!R$7&lt;='02. Controlo'!$P$85),HLOOKUP(R$7,'02. Controlo'!$G$85:$P$106,'04-Aux. Calculos'!$B287+2),0)*('02. Controlo'!$F102+'02. Controlo'!$D67)</f>
        <v>0</v>
      </c>
      <c r="S287" s="38"/>
      <c r="T287" s="38"/>
      <c r="U287" s="38"/>
      <c r="V287" s="38"/>
      <c r="W287" s="38"/>
      <c r="X287" s="38"/>
      <c r="Y287" s="38"/>
      <c r="Z287" s="38"/>
      <c r="AA287" s="38"/>
      <c r="AB287" s="38"/>
      <c r="AC287" s="38"/>
      <c r="AD287" s="38"/>
      <c r="AE287" s="38"/>
      <c r="AF287" s="38"/>
      <c r="AG287" s="38"/>
    </row>
    <row r="288" spans="2:33" ht="15" customHeight="1" x14ac:dyDescent="0.25">
      <c r="B288" s="36">
        <f t="shared" si="75"/>
        <v>17</v>
      </c>
      <c r="D288" s="2">
        <f>+IF(AND(D$7&gt;='02. Controlo'!$G$85,'04-Aux. Calculos'!D$7&lt;='02. Controlo'!$P$85),HLOOKUP(D$7,'02. Controlo'!$G$85:$P$106,'04-Aux. Calculos'!$B288+2),0)*('02. Controlo'!$F103+'02. Controlo'!$D68)</f>
        <v>0</v>
      </c>
      <c r="E288" s="2">
        <f>+IF(AND(E$7&gt;='02. Controlo'!$G$85,'04-Aux. Calculos'!E$7&lt;='02. Controlo'!$P$85),HLOOKUP(E$7,'02. Controlo'!$G$85:$P$106,'04-Aux. Calculos'!$B288+2),0)*('02. Controlo'!$F103+'02. Controlo'!$D68)</f>
        <v>0</v>
      </c>
      <c r="F288" s="2">
        <f>+IF(AND(F$7&gt;='02. Controlo'!$G$85,'04-Aux. Calculos'!F$7&lt;='02. Controlo'!$P$85),HLOOKUP(F$7,'02. Controlo'!$G$85:$P$106,'04-Aux. Calculos'!$B288+2),0)*('02. Controlo'!$F103+'02. Controlo'!$D68)</f>
        <v>0</v>
      </c>
      <c r="G288" s="2">
        <f>+IF(AND(G$7&gt;='02. Controlo'!$G$85,'04-Aux. Calculos'!G$7&lt;='02. Controlo'!$P$85),HLOOKUP(G$7,'02. Controlo'!$G$85:$P$106,'04-Aux. Calculos'!$B288+2),0)*('02. Controlo'!$F103+'02. Controlo'!$D68)</f>
        <v>0</v>
      </c>
      <c r="H288" s="2">
        <f>+IF(AND(H$7&gt;='02. Controlo'!$G$85,'04-Aux. Calculos'!H$7&lt;='02. Controlo'!$P$85),HLOOKUP(H$7,'02. Controlo'!$G$85:$P$106,'04-Aux. Calculos'!$B288+2),0)*('02. Controlo'!$F103+'02. Controlo'!$D68)</f>
        <v>0</v>
      </c>
      <c r="I288" s="2">
        <f>+IF(AND(I$7&gt;='02. Controlo'!$G$85,'04-Aux. Calculos'!I$7&lt;='02. Controlo'!$P$85),HLOOKUP(I$7,'02. Controlo'!$G$85:$P$106,'04-Aux. Calculos'!$B288+2),0)*('02. Controlo'!$F103+'02. Controlo'!$D68)</f>
        <v>0</v>
      </c>
      <c r="J288" s="2">
        <f>+IF(AND(J$7&gt;='02. Controlo'!$G$85,'04-Aux. Calculos'!J$7&lt;='02. Controlo'!$P$85),HLOOKUP(J$7,'02. Controlo'!$G$85:$P$106,'04-Aux. Calculos'!$B288+2),0)*('02. Controlo'!$F103+'02. Controlo'!$D68)</f>
        <v>0</v>
      </c>
      <c r="K288" s="2">
        <f>+IF(AND(K$7&gt;='02. Controlo'!$G$85,'04-Aux. Calculos'!K$7&lt;='02. Controlo'!$P$85),HLOOKUP(K$7,'02. Controlo'!$G$85:$P$106,'04-Aux. Calculos'!$B288+2),0)*('02. Controlo'!$F103+'02. Controlo'!$D68)</f>
        <v>0</v>
      </c>
      <c r="L288" s="2">
        <f>+IF(AND(L$7&gt;='02. Controlo'!$G$85,'04-Aux. Calculos'!L$7&lt;='02. Controlo'!$P$85),HLOOKUP(L$7,'02. Controlo'!$G$85:$P$106,'04-Aux. Calculos'!$B288+2),0)*('02. Controlo'!$F103+'02. Controlo'!$D68)</f>
        <v>0</v>
      </c>
      <c r="M288" s="2">
        <f>+IF(AND(M$7&gt;='02. Controlo'!$G$85,'04-Aux. Calculos'!M$7&lt;='02. Controlo'!$P$85),HLOOKUP(M$7,'02. Controlo'!$G$85:$P$106,'04-Aux. Calculos'!$B288+2),0)*('02. Controlo'!$F103+'02. Controlo'!$D68)</f>
        <v>0</v>
      </c>
      <c r="N288" s="2">
        <f>+IF(AND(N$7&gt;='02. Controlo'!$G$85,'04-Aux. Calculos'!N$7&lt;='02. Controlo'!$P$85),HLOOKUP(N$7,'02. Controlo'!$G$85:$P$106,'04-Aux. Calculos'!$B288+2),0)*('02. Controlo'!$F103+'02. Controlo'!$D68)</f>
        <v>0</v>
      </c>
      <c r="O288" s="2">
        <f>+IF(AND(O$7&gt;='02. Controlo'!$G$85,'04-Aux. Calculos'!O$7&lt;='02. Controlo'!$P$85),HLOOKUP(O$7,'02. Controlo'!$G$85:$P$106,'04-Aux. Calculos'!$B288+2),0)*('02. Controlo'!$F103+'02. Controlo'!$D68)</f>
        <v>0</v>
      </c>
      <c r="P288" s="2">
        <f>+IF(AND(P$7&gt;='02. Controlo'!$G$85,'04-Aux. Calculos'!P$7&lt;='02. Controlo'!$P$85),HLOOKUP(P$7,'02. Controlo'!$G$85:$P$106,'04-Aux. Calculos'!$B288+2),0)*('02. Controlo'!$F103+'02. Controlo'!$D68)</f>
        <v>0</v>
      </c>
      <c r="Q288" s="2">
        <f>+IF(AND(Q$7&gt;='02. Controlo'!$G$85,'04-Aux. Calculos'!Q$7&lt;='02. Controlo'!$P$85),HLOOKUP(Q$7,'02. Controlo'!$G$85:$P$106,'04-Aux. Calculos'!$B288+2),0)*('02. Controlo'!$F103+'02. Controlo'!$D68)</f>
        <v>0</v>
      </c>
      <c r="R288" s="2">
        <f>+IF(AND(R$7&gt;='02. Controlo'!$G$85,'04-Aux. Calculos'!R$7&lt;='02. Controlo'!$P$85),HLOOKUP(R$7,'02. Controlo'!$G$85:$P$106,'04-Aux. Calculos'!$B288+2),0)*('02. Controlo'!$F103+'02. Controlo'!$D68)</f>
        <v>0</v>
      </c>
      <c r="S288" s="38"/>
      <c r="T288" s="38"/>
      <c r="U288" s="38"/>
      <c r="V288" s="38"/>
      <c r="W288" s="38"/>
      <c r="X288" s="38"/>
      <c r="Y288" s="38"/>
      <c r="Z288" s="38"/>
      <c r="AA288" s="38"/>
      <c r="AB288" s="38"/>
      <c r="AC288" s="38"/>
      <c r="AD288" s="38"/>
      <c r="AE288" s="38"/>
      <c r="AF288" s="38"/>
      <c r="AG288" s="38"/>
    </row>
    <row r="289" spans="2:33" ht="15" customHeight="1" x14ac:dyDescent="0.25">
      <c r="B289" s="36">
        <f t="shared" si="75"/>
        <v>18</v>
      </c>
      <c r="D289" s="2">
        <f>+IF(AND(D$7&gt;='02. Controlo'!$G$85,'04-Aux. Calculos'!D$7&lt;='02. Controlo'!$P$85),HLOOKUP(D$7,'02. Controlo'!$G$85:$P$106,'04-Aux. Calculos'!$B289+2),0)*('02. Controlo'!$F104+'02. Controlo'!$D69)</f>
        <v>0</v>
      </c>
      <c r="E289" s="2">
        <f>+IF(AND(E$7&gt;='02. Controlo'!$G$85,'04-Aux. Calculos'!E$7&lt;='02. Controlo'!$P$85),HLOOKUP(E$7,'02. Controlo'!$G$85:$P$106,'04-Aux. Calculos'!$B289+2),0)*('02. Controlo'!$F104+'02. Controlo'!$D69)</f>
        <v>0</v>
      </c>
      <c r="F289" s="2">
        <f>+IF(AND(F$7&gt;='02. Controlo'!$G$85,'04-Aux. Calculos'!F$7&lt;='02. Controlo'!$P$85),HLOOKUP(F$7,'02. Controlo'!$G$85:$P$106,'04-Aux. Calculos'!$B289+2),0)*('02. Controlo'!$F104+'02. Controlo'!$D69)</f>
        <v>0</v>
      </c>
      <c r="G289" s="2">
        <f>+IF(AND(G$7&gt;='02. Controlo'!$G$85,'04-Aux. Calculos'!G$7&lt;='02. Controlo'!$P$85),HLOOKUP(G$7,'02. Controlo'!$G$85:$P$106,'04-Aux. Calculos'!$B289+2),0)*('02. Controlo'!$F104+'02. Controlo'!$D69)</f>
        <v>0</v>
      </c>
      <c r="H289" s="2">
        <f>+IF(AND(H$7&gt;='02. Controlo'!$G$85,'04-Aux. Calculos'!H$7&lt;='02. Controlo'!$P$85),HLOOKUP(H$7,'02. Controlo'!$G$85:$P$106,'04-Aux. Calculos'!$B289+2),0)*('02. Controlo'!$F104+'02. Controlo'!$D69)</f>
        <v>0</v>
      </c>
      <c r="I289" s="2">
        <f>+IF(AND(I$7&gt;='02. Controlo'!$G$85,'04-Aux. Calculos'!I$7&lt;='02. Controlo'!$P$85),HLOOKUP(I$7,'02. Controlo'!$G$85:$P$106,'04-Aux. Calculos'!$B289+2),0)*('02. Controlo'!$F104+'02. Controlo'!$D69)</f>
        <v>0</v>
      </c>
      <c r="J289" s="2">
        <f>+IF(AND(J$7&gt;='02. Controlo'!$G$85,'04-Aux. Calculos'!J$7&lt;='02. Controlo'!$P$85),HLOOKUP(J$7,'02. Controlo'!$G$85:$P$106,'04-Aux. Calculos'!$B289+2),0)*('02. Controlo'!$F104+'02. Controlo'!$D69)</f>
        <v>0</v>
      </c>
      <c r="K289" s="2">
        <f>+IF(AND(K$7&gt;='02. Controlo'!$G$85,'04-Aux. Calculos'!K$7&lt;='02. Controlo'!$P$85),HLOOKUP(K$7,'02. Controlo'!$G$85:$P$106,'04-Aux. Calculos'!$B289+2),0)*('02. Controlo'!$F104+'02. Controlo'!$D69)</f>
        <v>0</v>
      </c>
      <c r="L289" s="2">
        <f>+IF(AND(L$7&gt;='02. Controlo'!$G$85,'04-Aux. Calculos'!L$7&lt;='02. Controlo'!$P$85),HLOOKUP(L$7,'02. Controlo'!$G$85:$P$106,'04-Aux. Calculos'!$B289+2),0)*('02. Controlo'!$F104+'02. Controlo'!$D69)</f>
        <v>0</v>
      </c>
      <c r="M289" s="2">
        <f>+IF(AND(M$7&gt;='02. Controlo'!$G$85,'04-Aux. Calculos'!M$7&lt;='02. Controlo'!$P$85),HLOOKUP(M$7,'02. Controlo'!$G$85:$P$106,'04-Aux. Calculos'!$B289+2),0)*('02. Controlo'!$F104+'02. Controlo'!$D69)</f>
        <v>0</v>
      </c>
      <c r="N289" s="2">
        <f>+IF(AND(N$7&gt;='02. Controlo'!$G$85,'04-Aux. Calculos'!N$7&lt;='02. Controlo'!$P$85),HLOOKUP(N$7,'02. Controlo'!$G$85:$P$106,'04-Aux. Calculos'!$B289+2),0)*('02. Controlo'!$F104+'02. Controlo'!$D69)</f>
        <v>0</v>
      </c>
      <c r="O289" s="2">
        <f>+IF(AND(O$7&gt;='02. Controlo'!$G$85,'04-Aux. Calculos'!O$7&lt;='02. Controlo'!$P$85),HLOOKUP(O$7,'02. Controlo'!$G$85:$P$106,'04-Aux. Calculos'!$B289+2),0)*('02. Controlo'!$F104+'02. Controlo'!$D69)</f>
        <v>0</v>
      </c>
      <c r="P289" s="2">
        <f>+IF(AND(P$7&gt;='02. Controlo'!$G$85,'04-Aux. Calculos'!P$7&lt;='02. Controlo'!$P$85),HLOOKUP(P$7,'02. Controlo'!$G$85:$P$106,'04-Aux. Calculos'!$B289+2),0)*('02. Controlo'!$F104+'02. Controlo'!$D69)</f>
        <v>0</v>
      </c>
      <c r="Q289" s="2">
        <f>+IF(AND(Q$7&gt;='02. Controlo'!$G$85,'04-Aux. Calculos'!Q$7&lt;='02. Controlo'!$P$85),HLOOKUP(Q$7,'02. Controlo'!$G$85:$P$106,'04-Aux. Calculos'!$B289+2),0)*('02. Controlo'!$F104+'02. Controlo'!$D69)</f>
        <v>0</v>
      </c>
      <c r="R289" s="2">
        <f>+IF(AND(R$7&gt;='02. Controlo'!$G$85,'04-Aux. Calculos'!R$7&lt;='02. Controlo'!$P$85),HLOOKUP(R$7,'02. Controlo'!$G$85:$P$106,'04-Aux. Calculos'!$B289+2),0)*('02. Controlo'!$F104+'02. Controlo'!$D69)</f>
        <v>0</v>
      </c>
      <c r="S289" s="38"/>
      <c r="T289" s="38"/>
      <c r="U289" s="38"/>
      <c r="V289" s="38"/>
      <c r="W289" s="38"/>
      <c r="X289" s="38"/>
      <c r="Y289" s="38"/>
      <c r="Z289" s="38"/>
      <c r="AA289" s="38"/>
      <c r="AB289" s="38"/>
      <c r="AC289" s="38"/>
      <c r="AD289" s="38"/>
      <c r="AE289" s="38"/>
      <c r="AF289" s="38"/>
      <c r="AG289" s="38"/>
    </row>
    <row r="290" spans="2:33" ht="15" customHeight="1" x14ac:dyDescent="0.25">
      <c r="B290" s="36">
        <f t="shared" si="75"/>
        <v>19</v>
      </c>
      <c r="D290" s="2">
        <f>+IF(AND(D$7&gt;='02. Controlo'!$G$85,'04-Aux. Calculos'!D$7&lt;='02. Controlo'!$P$85),HLOOKUP(D$7,'02. Controlo'!$G$85:$P$106,'04-Aux. Calculos'!$B290+2),0)*('02. Controlo'!$F105+'02. Controlo'!$D70)</f>
        <v>0</v>
      </c>
      <c r="E290" s="2">
        <f>+IF(AND(E$7&gt;='02. Controlo'!$G$85,'04-Aux. Calculos'!E$7&lt;='02. Controlo'!$P$85),HLOOKUP(E$7,'02. Controlo'!$G$85:$P$106,'04-Aux. Calculos'!$B290+2),0)*('02. Controlo'!$F105+'02. Controlo'!$D70)</f>
        <v>0</v>
      </c>
      <c r="F290" s="2">
        <f>+IF(AND(F$7&gt;='02. Controlo'!$G$85,'04-Aux. Calculos'!F$7&lt;='02. Controlo'!$P$85),HLOOKUP(F$7,'02. Controlo'!$G$85:$P$106,'04-Aux. Calculos'!$B290+2),0)*('02. Controlo'!$F105+'02. Controlo'!$D70)</f>
        <v>0</v>
      </c>
      <c r="G290" s="2">
        <f>+IF(AND(G$7&gt;='02. Controlo'!$G$85,'04-Aux. Calculos'!G$7&lt;='02. Controlo'!$P$85),HLOOKUP(G$7,'02. Controlo'!$G$85:$P$106,'04-Aux. Calculos'!$B290+2),0)*('02. Controlo'!$F105+'02. Controlo'!$D70)</f>
        <v>0</v>
      </c>
      <c r="H290" s="2">
        <f>+IF(AND(H$7&gt;='02. Controlo'!$G$85,'04-Aux. Calculos'!H$7&lt;='02. Controlo'!$P$85),HLOOKUP(H$7,'02. Controlo'!$G$85:$P$106,'04-Aux. Calculos'!$B290+2),0)*('02. Controlo'!$F105+'02. Controlo'!$D70)</f>
        <v>0</v>
      </c>
      <c r="I290" s="2">
        <f>+IF(AND(I$7&gt;='02. Controlo'!$G$85,'04-Aux. Calculos'!I$7&lt;='02. Controlo'!$P$85),HLOOKUP(I$7,'02. Controlo'!$G$85:$P$106,'04-Aux. Calculos'!$B290+2),0)*('02. Controlo'!$F105+'02. Controlo'!$D70)</f>
        <v>0</v>
      </c>
      <c r="J290" s="2">
        <f>+IF(AND(J$7&gt;='02. Controlo'!$G$85,'04-Aux. Calculos'!J$7&lt;='02. Controlo'!$P$85),HLOOKUP(J$7,'02. Controlo'!$G$85:$P$106,'04-Aux. Calculos'!$B290+2),0)*('02. Controlo'!$F105+'02. Controlo'!$D70)</f>
        <v>0</v>
      </c>
      <c r="K290" s="2">
        <f>+IF(AND(K$7&gt;='02. Controlo'!$G$85,'04-Aux. Calculos'!K$7&lt;='02. Controlo'!$P$85),HLOOKUP(K$7,'02. Controlo'!$G$85:$P$106,'04-Aux. Calculos'!$B290+2),0)*('02. Controlo'!$F105+'02. Controlo'!$D70)</f>
        <v>0</v>
      </c>
      <c r="L290" s="2">
        <f>+IF(AND(L$7&gt;='02. Controlo'!$G$85,'04-Aux. Calculos'!L$7&lt;='02. Controlo'!$P$85),HLOOKUP(L$7,'02. Controlo'!$G$85:$P$106,'04-Aux. Calculos'!$B290+2),0)*('02. Controlo'!$F105+'02. Controlo'!$D70)</f>
        <v>0</v>
      </c>
      <c r="M290" s="2">
        <f>+IF(AND(M$7&gt;='02. Controlo'!$G$85,'04-Aux. Calculos'!M$7&lt;='02. Controlo'!$P$85),HLOOKUP(M$7,'02. Controlo'!$G$85:$P$106,'04-Aux. Calculos'!$B290+2),0)*('02. Controlo'!$F105+'02. Controlo'!$D70)</f>
        <v>0</v>
      </c>
      <c r="N290" s="2">
        <f>+IF(AND(N$7&gt;='02. Controlo'!$G$85,'04-Aux. Calculos'!N$7&lt;='02. Controlo'!$P$85),HLOOKUP(N$7,'02. Controlo'!$G$85:$P$106,'04-Aux. Calculos'!$B290+2),0)*('02. Controlo'!$F105+'02. Controlo'!$D70)</f>
        <v>0</v>
      </c>
      <c r="O290" s="2">
        <f>+IF(AND(O$7&gt;='02. Controlo'!$G$85,'04-Aux. Calculos'!O$7&lt;='02. Controlo'!$P$85),HLOOKUP(O$7,'02. Controlo'!$G$85:$P$106,'04-Aux. Calculos'!$B290+2),0)*('02. Controlo'!$F105+'02. Controlo'!$D70)</f>
        <v>0</v>
      </c>
      <c r="P290" s="2">
        <f>+IF(AND(P$7&gt;='02. Controlo'!$G$85,'04-Aux. Calculos'!P$7&lt;='02. Controlo'!$P$85),HLOOKUP(P$7,'02. Controlo'!$G$85:$P$106,'04-Aux. Calculos'!$B290+2),0)*('02. Controlo'!$F105+'02. Controlo'!$D70)</f>
        <v>0</v>
      </c>
      <c r="Q290" s="2">
        <f>+IF(AND(Q$7&gt;='02. Controlo'!$G$85,'04-Aux. Calculos'!Q$7&lt;='02. Controlo'!$P$85),HLOOKUP(Q$7,'02. Controlo'!$G$85:$P$106,'04-Aux. Calculos'!$B290+2),0)*('02. Controlo'!$F105+'02. Controlo'!$D70)</f>
        <v>0</v>
      </c>
      <c r="R290" s="2">
        <f>+IF(AND(R$7&gt;='02. Controlo'!$G$85,'04-Aux. Calculos'!R$7&lt;='02. Controlo'!$P$85),HLOOKUP(R$7,'02. Controlo'!$G$85:$P$106,'04-Aux. Calculos'!$B290+2),0)*('02. Controlo'!$F105+'02. Controlo'!$D70)</f>
        <v>0</v>
      </c>
      <c r="S290" s="38"/>
      <c r="T290" s="38"/>
      <c r="U290" s="38"/>
      <c r="V290" s="38"/>
      <c r="W290" s="38"/>
      <c r="X290" s="38"/>
      <c r="Y290" s="38"/>
      <c r="Z290" s="38"/>
      <c r="AA290" s="38"/>
      <c r="AB290" s="38"/>
      <c r="AC290" s="38"/>
      <c r="AD290" s="38"/>
      <c r="AE290" s="38"/>
      <c r="AF290" s="38"/>
      <c r="AG290" s="38"/>
    </row>
    <row r="291" spans="2:33" ht="15" customHeight="1" x14ac:dyDescent="0.25">
      <c r="B291" s="36">
        <f t="shared" si="75"/>
        <v>20</v>
      </c>
      <c r="D291" s="2">
        <f>+IF(AND(D$7&gt;='02. Controlo'!$G$85,'04-Aux. Calculos'!D$7&lt;='02. Controlo'!$P$85),HLOOKUP(D$7,'02. Controlo'!$G$85:$P$106,'04-Aux. Calculos'!$B291+2),0)*('02. Controlo'!$F106+'02. Controlo'!$D71)</f>
        <v>0</v>
      </c>
      <c r="E291" s="2">
        <f>+IF(AND(E$7&gt;='02. Controlo'!$G$85,'04-Aux. Calculos'!E$7&lt;='02. Controlo'!$P$85),HLOOKUP(E$7,'02. Controlo'!$G$85:$P$106,'04-Aux. Calculos'!$B291+2),0)*('02. Controlo'!$F106+'02. Controlo'!$D71)</f>
        <v>0</v>
      </c>
      <c r="F291" s="2">
        <f>+IF(AND(F$7&gt;='02. Controlo'!$G$85,'04-Aux. Calculos'!F$7&lt;='02. Controlo'!$P$85),HLOOKUP(F$7,'02. Controlo'!$G$85:$P$106,'04-Aux. Calculos'!$B291+2),0)*('02. Controlo'!$F106+'02. Controlo'!$D71)</f>
        <v>0</v>
      </c>
      <c r="G291" s="2">
        <f>+IF(AND(G$7&gt;='02. Controlo'!$G$85,'04-Aux. Calculos'!G$7&lt;='02. Controlo'!$P$85),HLOOKUP(G$7,'02. Controlo'!$G$85:$P$106,'04-Aux. Calculos'!$B291+2),0)*('02. Controlo'!$F106+'02. Controlo'!$D71)</f>
        <v>0</v>
      </c>
      <c r="H291" s="2">
        <f>+IF(AND(H$7&gt;='02. Controlo'!$G$85,'04-Aux. Calculos'!H$7&lt;='02. Controlo'!$P$85),HLOOKUP(H$7,'02. Controlo'!$G$85:$P$106,'04-Aux. Calculos'!$B291+2),0)*('02. Controlo'!$F106+'02. Controlo'!$D71)</f>
        <v>0</v>
      </c>
      <c r="I291" s="2">
        <f>+IF(AND(I$7&gt;='02. Controlo'!$G$85,'04-Aux. Calculos'!I$7&lt;='02. Controlo'!$P$85),HLOOKUP(I$7,'02. Controlo'!$G$85:$P$106,'04-Aux. Calculos'!$B291+2),0)*('02. Controlo'!$F106+'02. Controlo'!$D71)</f>
        <v>0</v>
      </c>
      <c r="J291" s="2">
        <f>+IF(AND(J$7&gt;='02. Controlo'!$G$85,'04-Aux. Calculos'!J$7&lt;='02. Controlo'!$P$85),HLOOKUP(J$7,'02. Controlo'!$G$85:$P$106,'04-Aux. Calculos'!$B291+2),0)*('02. Controlo'!$F106+'02. Controlo'!$D71)</f>
        <v>0</v>
      </c>
      <c r="K291" s="2">
        <f>+IF(AND(K$7&gt;='02. Controlo'!$G$85,'04-Aux. Calculos'!K$7&lt;='02. Controlo'!$P$85),HLOOKUP(K$7,'02. Controlo'!$G$85:$P$106,'04-Aux. Calculos'!$B291+2),0)*('02. Controlo'!$F106+'02. Controlo'!$D71)</f>
        <v>0</v>
      </c>
      <c r="L291" s="2">
        <f>+IF(AND(L$7&gt;='02. Controlo'!$G$85,'04-Aux. Calculos'!L$7&lt;='02. Controlo'!$P$85),HLOOKUP(L$7,'02. Controlo'!$G$85:$P$106,'04-Aux. Calculos'!$B291+2),0)*('02. Controlo'!$F106+'02. Controlo'!$D71)</f>
        <v>0</v>
      </c>
      <c r="M291" s="2">
        <f>+IF(AND(M$7&gt;='02. Controlo'!$G$85,'04-Aux. Calculos'!M$7&lt;='02. Controlo'!$P$85),HLOOKUP(M$7,'02. Controlo'!$G$85:$P$106,'04-Aux. Calculos'!$B291+2),0)*('02. Controlo'!$F106+'02. Controlo'!$D71)</f>
        <v>0</v>
      </c>
      <c r="N291" s="2">
        <f>+IF(AND(N$7&gt;='02. Controlo'!$G$85,'04-Aux. Calculos'!N$7&lt;='02. Controlo'!$P$85),HLOOKUP(N$7,'02. Controlo'!$G$85:$P$106,'04-Aux. Calculos'!$B291+2),0)*('02. Controlo'!$F106+'02. Controlo'!$D71)</f>
        <v>0</v>
      </c>
      <c r="O291" s="2">
        <f>+IF(AND(O$7&gt;='02. Controlo'!$G$85,'04-Aux. Calculos'!O$7&lt;='02. Controlo'!$P$85),HLOOKUP(O$7,'02. Controlo'!$G$85:$P$106,'04-Aux. Calculos'!$B291+2),0)*('02. Controlo'!$F106+'02. Controlo'!$D71)</f>
        <v>0</v>
      </c>
      <c r="P291" s="2">
        <f>+IF(AND(P$7&gt;='02. Controlo'!$G$85,'04-Aux. Calculos'!P$7&lt;='02. Controlo'!$P$85),HLOOKUP(P$7,'02. Controlo'!$G$85:$P$106,'04-Aux. Calculos'!$B291+2),0)*('02. Controlo'!$F106+'02. Controlo'!$D71)</f>
        <v>0</v>
      </c>
      <c r="Q291" s="2">
        <f>+IF(AND(Q$7&gt;='02. Controlo'!$G$85,'04-Aux. Calculos'!Q$7&lt;='02. Controlo'!$P$85),HLOOKUP(Q$7,'02. Controlo'!$G$85:$P$106,'04-Aux. Calculos'!$B291+2),0)*('02. Controlo'!$F106+'02. Controlo'!$D71)</f>
        <v>0</v>
      </c>
      <c r="R291" s="2">
        <f>+IF(AND(R$7&gt;='02. Controlo'!$G$85,'04-Aux. Calculos'!R$7&lt;='02. Controlo'!$P$85),HLOOKUP(R$7,'02. Controlo'!$G$85:$P$106,'04-Aux. Calculos'!$B291+2),0)*('02. Controlo'!$F106+'02. Controlo'!$D71)</f>
        <v>0</v>
      </c>
      <c r="S291" s="38"/>
      <c r="T291" s="38"/>
      <c r="U291" s="38"/>
      <c r="V291" s="38"/>
      <c r="W291" s="38"/>
      <c r="X291" s="38"/>
      <c r="Y291" s="38"/>
      <c r="Z291" s="38"/>
      <c r="AA291" s="38"/>
      <c r="AB291" s="38"/>
      <c r="AC291" s="38"/>
      <c r="AD291" s="38"/>
      <c r="AE291" s="38"/>
      <c r="AF291" s="38"/>
      <c r="AG291" s="38"/>
    </row>
    <row r="292" spans="2:33" ht="15" customHeight="1" x14ac:dyDescent="0.25">
      <c r="B292" s="36"/>
      <c r="D292" s="41"/>
      <c r="E292" s="41"/>
      <c r="F292" s="41"/>
      <c r="G292" s="41"/>
      <c r="H292" s="41"/>
      <c r="I292" s="41"/>
      <c r="J292" s="41"/>
      <c r="K292" s="41"/>
      <c r="L292" s="41"/>
      <c r="M292" s="41"/>
      <c r="N292" s="41"/>
      <c r="O292" s="41"/>
      <c r="P292" s="41"/>
      <c r="Q292" s="41"/>
      <c r="R292" s="41"/>
      <c r="S292" s="41"/>
      <c r="T292" s="41"/>
      <c r="U292" s="41"/>
      <c r="V292" s="41"/>
      <c r="W292" s="41"/>
      <c r="X292" s="41"/>
      <c r="Y292" s="41"/>
      <c r="Z292" s="41"/>
      <c r="AA292" s="41"/>
      <c r="AB292" s="41"/>
      <c r="AC292" s="41"/>
      <c r="AD292" s="41"/>
      <c r="AE292" s="41"/>
      <c r="AF292" s="41"/>
      <c r="AG292" s="41"/>
    </row>
    <row r="293" spans="2:33" ht="15" customHeight="1" x14ac:dyDescent="0.25">
      <c r="B293" s="2" t="s">
        <v>47</v>
      </c>
      <c r="D293" s="41"/>
      <c r="E293" s="41"/>
      <c r="F293" s="41"/>
      <c r="G293" s="41"/>
      <c r="H293" s="41"/>
      <c r="I293" s="41"/>
      <c r="J293" s="41"/>
      <c r="K293" s="41"/>
      <c r="L293" s="41"/>
      <c r="M293" s="41"/>
      <c r="N293" s="41"/>
      <c r="O293" s="41"/>
      <c r="P293" s="41"/>
      <c r="Q293" s="41"/>
      <c r="R293" s="41"/>
      <c r="S293" s="41"/>
      <c r="T293" s="41"/>
      <c r="U293" s="41"/>
      <c r="V293" s="41"/>
      <c r="W293" s="41"/>
      <c r="X293" s="41"/>
      <c r="Y293" s="41"/>
      <c r="Z293" s="41"/>
      <c r="AA293" s="41"/>
      <c r="AB293" s="41"/>
      <c r="AC293" s="41"/>
      <c r="AD293" s="41"/>
      <c r="AE293" s="41"/>
      <c r="AF293" s="41"/>
      <c r="AG293" s="41"/>
    </row>
    <row r="294" spans="2:33" ht="15" customHeight="1" x14ac:dyDescent="0.25">
      <c r="B294" s="36">
        <v>1</v>
      </c>
      <c r="C294" s="13"/>
      <c r="D294" s="41">
        <f>+IF(D272=0,0,HLOOKUP(D272,$D$249:$AG$269,$B294+1))</f>
        <v>0</v>
      </c>
      <c r="E294" s="41">
        <f t="shared" ref="E294:R294" si="76">+IF(E272=0,0,HLOOKUP(E272,$D$249:$AG$269,$B294+1))</f>
        <v>0</v>
      </c>
      <c r="F294" s="41">
        <f t="shared" si="76"/>
        <v>0</v>
      </c>
      <c r="G294" s="41">
        <f t="shared" si="76"/>
        <v>0</v>
      </c>
      <c r="H294" s="41">
        <f t="shared" si="76"/>
        <v>0</v>
      </c>
      <c r="I294" s="41">
        <f t="shared" si="76"/>
        <v>0</v>
      </c>
      <c r="J294" s="41">
        <f t="shared" si="76"/>
        <v>137992.87018989769</v>
      </c>
      <c r="K294" s="41">
        <f t="shared" si="76"/>
        <v>0</v>
      </c>
      <c r="L294" s="41">
        <f t="shared" si="76"/>
        <v>0</v>
      </c>
      <c r="M294" s="41">
        <f t="shared" si="76"/>
        <v>0</v>
      </c>
      <c r="N294" s="41">
        <f t="shared" si="76"/>
        <v>0</v>
      </c>
      <c r="O294" s="41">
        <f t="shared" si="76"/>
        <v>0</v>
      </c>
      <c r="P294" s="41">
        <f t="shared" si="76"/>
        <v>0</v>
      </c>
      <c r="Q294" s="41">
        <f t="shared" si="76"/>
        <v>0</v>
      </c>
      <c r="R294" s="41">
        <f t="shared" si="76"/>
        <v>0</v>
      </c>
      <c r="S294" s="38"/>
      <c r="T294" s="38"/>
      <c r="U294" s="38"/>
      <c r="V294" s="38"/>
      <c r="W294" s="38"/>
      <c r="X294" s="38"/>
      <c r="Y294" s="38"/>
      <c r="Z294" s="38"/>
      <c r="AA294" s="38"/>
      <c r="AB294" s="38"/>
      <c r="AC294" s="38"/>
      <c r="AD294" s="38"/>
      <c r="AE294" s="38"/>
      <c r="AF294" s="38"/>
      <c r="AG294" s="38"/>
    </row>
    <row r="295" spans="2:33" ht="15" customHeight="1" x14ac:dyDescent="0.25">
      <c r="B295" s="36">
        <f>+B294+1</f>
        <v>2</v>
      </c>
      <c r="D295" s="41">
        <f t="shared" ref="D295:R295" si="77">+IF(D273=0,0,HLOOKUP(D273,$D$249:$AG$269,$B295+1))</f>
        <v>0</v>
      </c>
      <c r="E295" s="41">
        <f t="shared" si="77"/>
        <v>0</v>
      </c>
      <c r="F295" s="41">
        <f t="shared" si="77"/>
        <v>0</v>
      </c>
      <c r="G295" s="41">
        <f t="shared" si="77"/>
        <v>0</v>
      </c>
      <c r="H295" s="41">
        <f t="shared" si="77"/>
        <v>0</v>
      </c>
      <c r="I295" s="41">
        <f t="shared" si="77"/>
        <v>0</v>
      </c>
      <c r="J295" s="41">
        <f t="shared" si="77"/>
        <v>0</v>
      </c>
      <c r="K295" s="41">
        <f t="shared" si="77"/>
        <v>134265.74288953163</v>
      </c>
      <c r="L295" s="41">
        <f t="shared" si="77"/>
        <v>0</v>
      </c>
      <c r="M295" s="41">
        <f t="shared" si="77"/>
        <v>0</v>
      </c>
      <c r="N295" s="41">
        <f t="shared" si="77"/>
        <v>0</v>
      </c>
      <c r="O295" s="41">
        <f t="shared" si="77"/>
        <v>0</v>
      </c>
      <c r="P295" s="41">
        <f t="shared" si="77"/>
        <v>0</v>
      </c>
      <c r="Q295" s="41">
        <f t="shared" si="77"/>
        <v>0</v>
      </c>
      <c r="R295" s="41">
        <f t="shared" si="77"/>
        <v>0</v>
      </c>
      <c r="S295" s="38"/>
      <c r="T295" s="38"/>
      <c r="U295" s="38"/>
      <c r="V295" s="38"/>
      <c r="W295" s="38"/>
      <c r="X295" s="38"/>
      <c r="Y295" s="38"/>
      <c r="Z295" s="38"/>
      <c r="AA295" s="38"/>
      <c r="AB295" s="38"/>
      <c r="AC295" s="38"/>
      <c r="AD295" s="38"/>
      <c r="AE295" s="38"/>
      <c r="AF295" s="38"/>
      <c r="AG295" s="38"/>
    </row>
    <row r="296" spans="2:33" ht="15" customHeight="1" x14ac:dyDescent="0.25">
      <c r="B296" s="36">
        <f t="shared" ref="B296:B313" si="78">+B295+1</f>
        <v>3</v>
      </c>
      <c r="D296" s="41">
        <f t="shared" ref="D296:R296" si="79">+IF(D274=0,0,HLOOKUP(D274,$D$249:$AG$269,$B296+1))</f>
        <v>0</v>
      </c>
      <c r="E296" s="41">
        <f t="shared" si="79"/>
        <v>0</v>
      </c>
      <c r="F296" s="41">
        <f t="shared" si="79"/>
        <v>0</v>
      </c>
      <c r="G296" s="41">
        <f t="shared" si="79"/>
        <v>0</v>
      </c>
      <c r="H296" s="41">
        <f t="shared" si="79"/>
        <v>0</v>
      </c>
      <c r="I296" s="41">
        <f t="shared" si="79"/>
        <v>0</v>
      </c>
      <c r="J296" s="41">
        <f t="shared" si="79"/>
        <v>0</v>
      </c>
      <c r="K296" s="41">
        <f t="shared" si="79"/>
        <v>66614.198474128178</v>
      </c>
      <c r="L296" s="41">
        <f t="shared" si="79"/>
        <v>0</v>
      </c>
      <c r="M296" s="41">
        <f t="shared" si="79"/>
        <v>0</v>
      </c>
      <c r="N296" s="41">
        <f t="shared" si="79"/>
        <v>0</v>
      </c>
      <c r="O296" s="41">
        <f t="shared" si="79"/>
        <v>0</v>
      </c>
      <c r="P296" s="41">
        <f t="shared" si="79"/>
        <v>0</v>
      </c>
      <c r="Q296" s="41">
        <f t="shared" si="79"/>
        <v>0</v>
      </c>
      <c r="R296" s="41">
        <f t="shared" si="79"/>
        <v>0</v>
      </c>
      <c r="S296" s="38"/>
      <c r="T296" s="38"/>
      <c r="U296" s="38"/>
      <c r="V296" s="38"/>
      <c r="W296" s="38"/>
      <c r="X296" s="38"/>
      <c r="Y296" s="38"/>
      <c r="Z296" s="38"/>
      <c r="AA296" s="38"/>
      <c r="AB296" s="38"/>
      <c r="AC296" s="38"/>
      <c r="AD296" s="38"/>
      <c r="AE296" s="38"/>
      <c r="AF296" s="38"/>
      <c r="AG296" s="38"/>
    </row>
    <row r="297" spans="2:33" ht="15" customHeight="1" x14ac:dyDescent="0.25">
      <c r="B297" s="36">
        <f t="shared" si="78"/>
        <v>4</v>
      </c>
      <c r="D297" s="41">
        <f t="shared" ref="D297:R297" si="80">+IF(D275=0,0,HLOOKUP(D275,$D$249:$AG$269,$B297+1))</f>
        <v>0</v>
      </c>
      <c r="E297" s="41">
        <f t="shared" si="80"/>
        <v>0</v>
      </c>
      <c r="F297" s="41">
        <f t="shared" si="80"/>
        <v>0</v>
      </c>
      <c r="G297" s="41">
        <f t="shared" si="80"/>
        <v>0</v>
      </c>
      <c r="H297" s="41">
        <f t="shared" si="80"/>
        <v>0</v>
      </c>
      <c r="I297" s="41">
        <f t="shared" si="80"/>
        <v>0</v>
      </c>
      <c r="J297" s="41">
        <f t="shared" si="80"/>
        <v>105149.74263928973</v>
      </c>
      <c r="K297" s="41">
        <f t="shared" si="80"/>
        <v>0</v>
      </c>
      <c r="L297" s="41">
        <f t="shared" si="80"/>
        <v>0</v>
      </c>
      <c r="M297" s="41">
        <f t="shared" si="80"/>
        <v>0</v>
      </c>
      <c r="N297" s="41">
        <f t="shared" si="80"/>
        <v>0</v>
      </c>
      <c r="O297" s="41">
        <f t="shared" si="80"/>
        <v>0</v>
      </c>
      <c r="P297" s="41">
        <f t="shared" si="80"/>
        <v>0</v>
      </c>
      <c r="Q297" s="41">
        <f t="shared" si="80"/>
        <v>0</v>
      </c>
      <c r="R297" s="41">
        <f t="shared" si="80"/>
        <v>0</v>
      </c>
      <c r="S297" s="38"/>
      <c r="T297" s="38"/>
      <c r="U297" s="38"/>
      <c r="V297" s="38"/>
      <c r="W297" s="38"/>
      <c r="X297" s="38"/>
      <c r="Y297" s="38"/>
      <c r="Z297" s="38"/>
      <c r="AA297" s="38"/>
      <c r="AB297" s="38"/>
      <c r="AC297" s="38"/>
      <c r="AD297" s="38"/>
      <c r="AE297" s="38"/>
      <c r="AF297" s="38"/>
      <c r="AG297" s="38"/>
    </row>
    <row r="298" spans="2:33" ht="15" customHeight="1" x14ac:dyDescent="0.25">
      <c r="B298" s="36">
        <f t="shared" si="78"/>
        <v>5</v>
      </c>
      <c r="D298" s="41">
        <f t="shared" ref="D298:R298" si="81">+IF(D276=0,0,HLOOKUP(D276,$D$249:$AG$269,$B298+1))</f>
        <v>0</v>
      </c>
      <c r="E298" s="41">
        <f t="shared" si="81"/>
        <v>0</v>
      </c>
      <c r="F298" s="41">
        <f t="shared" si="81"/>
        <v>0</v>
      </c>
      <c r="G298" s="41">
        <f t="shared" si="81"/>
        <v>0</v>
      </c>
      <c r="H298" s="41">
        <f t="shared" si="81"/>
        <v>0</v>
      </c>
      <c r="I298" s="41">
        <f t="shared" si="81"/>
        <v>0</v>
      </c>
      <c r="J298" s="41">
        <f t="shared" si="81"/>
        <v>0</v>
      </c>
      <c r="K298" s="41">
        <f t="shared" si="81"/>
        <v>0</v>
      </c>
      <c r="L298" s="41">
        <f t="shared" si="81"/>
        <v>0</v>
      </c>
      <c r="M298" s="41">
        <f t="shared" si="81"/>
        <v>156798.2280351693</v>
      </c>
      <c r="N298" s="41">
        <f t="shared" si="81"/>
        <v>0</v>
      </c>
      <c r="O298" s="41">
        <f t="shared" si="81"/>
        <v>0</v>
      </c>
      <c r="P298" s="41">
        <f t="shared" si="81"/>
        <v>0</v>
      </c>
      <c r="Q298" s="41">
        <f t="shared" si="81"/>
        <v>0</v>
      </c>
      <c r="R298" s="41">
        <f t="shared" si="81"/>
        <v>0</v>
      </c>
      <c r="S298" s="38"/>
      <c r="T298" s="38"/>
      <c r="U298" s="38"/>
      <c r="V298" s="38"/>
      <c r="W298" s="38"/>
      <c r="X298" s="38"/>
      <c r="Y298" s="38"/>
      <c r="Z298" s="38"/>
      <c r="AA298" s="38"/>
      <c r="AB298" s="38"/>
      <c r="AC298" s="38"/>
      <c r="AD298" s="38"/>
      <c r="AE298" s="38"/>
      <c r="AF298" s="38"/>
      <c r="AG298" s="38"/>
    </row>
    <row r="299" spans="2:33" ht="15" customHeight="1" x14ac:dyDescent="0.25">
      <c r="B299" s="36">
        <f t="shared" si="78"/>
        <v>6</v>
      </c>
      <c r="D299" s="41">
        <f t="shared" ref="D299:R299" si="82">+IF(D277=0,0,HLOOKUP(D277,$D$249:$AG$269,$B299+1))</f>
        <v>0</v>
      </c>
      <c r="E299" s="41">
        <f t="shared" si="82"/>
        <v>0</v>
      </c>
      <c r="F299" s="41">
        <f t="shared" si="82"/>
        <v>0</v>
      </c>
      <c r="G299" s="41">
        <f t="shared" si="82"/>
        <v>0</v>
      </c>
      <c r="H299" s="41">
        <f t="shared" si="82"/>
        <v>0</v>
      </c>
      <c r="I299" s="41">
        <f t="shared" si="82"/>
        <v>0</v>
      </c>
      <c r="J299" s="41">
        <f t="shared" si="82"/>
        <v>0</v>
      </c>
      <c r="K299" s="41">
        <f t="shared" si="82"/>
        <v>0</v>
      </c>
      <c r="L299" s="41">
        <f t="shared" si="82"/>
        <v>106748.07170528179</v>
      </c>
      <c r="M299" s="41">
        <f t="shared" si="82"/>
        <v>0</v>
      </c>
      <c r="N299" s="41">
        <f t="shared" si="82"/>
        <v>0</v>
      </c>
      <c r="O299" s="41">
        <f t="shared" si="82"/>
        <v>0</v>
      </c>
      <c r="P299" s="41">
        <f t="shared" si="82"/>
        <v>0</v>
      </c>
      <c r="Q299" s="41">
        <f t="shared" si="82"/>
        <v>0</v>
      </c>
      <c r="R299" s="41">
        <f t="shared" si="82"/>
        <v>0</v>
      </c>
      <c r="S299" s="38"/>
      <c r="T299" s="38"/>
      <c r="U299" s="38"/>
      <c r="V299" s="38"/>
      <c r="W299" s="38"/>
      <c r="X299" s="38"/>
      <c r="Y299" s="38"/>
      <c r="Z299" s="38"/>
      <c r="AA299" s="38"/>
      <c r="AB299" s="38"/>
      <c r="AC299" s="38"/>
      <c r="AD299" s="38"/>
      <c r="AE299" s="38"/>
      <c r="AF299" s="38"/>
      <c r="AG299" s="38"/>
    </row>
    <row r="300" spans="2:33" ht="15" customHeight="1" x14ac:dyDescent="0.25">
      <c r="B300" s="36">
        <f t="shared" si="78"/>
        <v>7</v>
      </c>
      <c r="D300" s="41">
        <f t="shared" ref="D300:R300" si="83">+IF(D278=0,0,HLOOKUP(D278,$D$249:$AG$269,$B300+1))</f>
        <v>0</v>
      </c>
      <c r="E300" s="41">
        <f t="shared" si="83"/>
        <v>0</v>
      </c>
      <c r="F300" s="41">
        <f t="shared" si="83"/>
        <v>0</v>
      </c>
      <c r="G300" s="41">
        <f t="shared" si="83"/>
        <v>0</v>
      </c>
      <c r="H300" s="41">
        <f t="shared" si="83"/>
        <v>0</v>
      </c>
      <c r="I300" s="41">
        <f t="shared" si="83"/>
        <v>0</v>
      </c>
      <c r="J300" s="41">
        <f t="shared" si="83"/>
        <v>0</v>
      </c>
      <c r="K300" s="41">
        <f t="shared" si="83"/>
        <v>57097.884406395584</v>
      </c>
      <c r="L300" s="41">
        <f t="shared" si="83"/>
        <v>0</v>
      </c>
      <c r="M300" s="41">
        <f t="shared" si="83"/>
        <v>0</v>
      </c>
      <c r="N300" s="41">
        <f t="shared" si="83"/>
        <v>0</v>
      </c>
      <c r="O300" s="41">
        <f t="shared" si="83"/>
        <v>0</v>
      </c>
      <c r="P300" s="41">
        <f t="shared" si="83"/>
        <v>0</v>
      </c>
      <c r="Q300" s="41">
        <f t="shared" si="83"/>
        <v>0</v>
      </c>
      <c r="R300" s="41">
        <f t="shared" si="83"/>
        <v>0</v>
      </c>
      <c r="S300" s="38"/>
      <c r="T300" s="38"/>
      <c r="U300" s="38"/>
      <c r="V300" s="38"/>
      <c r="W300" s="38"/>
      <c r="X300" s="38"/>
      <c r="Y300" s="38"/>
      <c r="Z300" s="38"/>
      <c r="AA300" s="38"/>
      <c r="AB300" s="38"/>
      <c r="AC300" s="38"/>
      <c r="AD300" s="38"/>
      <c r="AE300" s="38"/>
      <c r="AF300" s="38"/>
      <c r="AG300" s="38"/>
    </row>
    <row r="301" spans="2:33" ht="15" customHeight="1" x14ac:dyDescent="0.25">
      <c r="B301" s="36">
        <f t="shared" si="78"/>
        <v>8</v>
      </c>
      <c r="D301" s="41">
        <f t="shared" ref="D301:R301" si="84">+IF(D279=0,0,HLOOKUP(D279,$D$249:$AG$269,$B301+1))</f>
        <v>0</v>
      </c>
      <c r="E301" s="41">
        <f t="shared" si="84"/>
        <v>0</v>
      </c>
      <c r="F301" s="41">
        <f t="shared" si="84"/>
        <v>0</v>
      </c>
      <c r="G301" s="41">
        <f t="shared" si="84"/>
        <v>0</v>
      </c>
      <c r="H301" s="41">
        <f t="shared" si="84"/>
        <v>0</v>
      </c>
      <c r="I301" s="41">
        <f t="shared" si="84"/>
        <v>0</v>
      </c>
      <c r="J301" s="41">
        <f t="shared" si="84"/>
        <v>185884.58882775213</v>
      </c>
      <c r="K301" s="41">
        <f t="shared" si="84"/>
        <v>0</v>
      </c>
      <c r="L301" s="41">
        <f t="shared" si="84"/>
        <v>0</v>
      </c>
      <c r="M301" s="41">
        <f t="shared" si="84"/>
        <v>0</v>
      </c>
      <c r="N301" s="41">
        <f t="shared" si="84"/>
        <v>0</v>
      </c>
      <c r="O301" s="41">
        <f t="shared" si="84"/>
        <v>0</v>
      </c>
      <c r="P301" s="41">
        <f t="shared" si="84"/>
        <v>0</v>
      </c>
      <c r="Q301" s="41">
        <f t="shared" si="84"/>
        <v>0</v>
      </c>
      <c r="R301" s="41">
        <f t="shared" si="84"/>
        <v>0</v>
      </c>
      <c r="S301" s="38"/>
      <c r="T301" s="38"/>
      <c r="U301" s="38"/>
      <c r="V301" s="38"/>
      <c r="W301" s="38"/>
      <c r="X301" s="38"/>
      <c r="Y301" s="38"/>
      <c r="Z301" s="38"/>
      <c r="AA301" s="38"/>
      <c r="AB301" s="38"/>
      <c r="AC301" s="38"/>
      <c r="AD301" s="38"/>
      <c r="AE301" s="38"/>
      <c r="AF301" s="38"/>
      <c r="AG301" s="38"/>
    </row>
    <row r="302" spans="2:33" ht="15" customHeight="1" x14ac:dyDescent="0.25">
      <c r="B302" s="36">
        <f t="shared" si="78"/>
        <v>9</v>
      </c>
      <c r="D302" s="41">
        <f t="shared" ref="D302:R302" si="85">+IF(D280=0,0,HLOOKUP(D280,$D$249:$AG$269,$B302+1))</f>
        <v>0</v>
      </c>
      <c r="E302" s="41">
        <f t="shared" si="85"/>
        <v>0</v>
      </c>
      <c r="F302" s="41">
        <f t="shared" si="85"/>
        <v>0</v>
      </c>
      <c r="G302" s="41">
        <f t="shared" si="85"/>
        <v>0</v>
      </c>
      <c r="H302" s="41">
        <f t="shared" si="85"/>
        <v>0</v>
      </c>
      <c r="I302" s="41">
        <f t="shared" si="85"/>
        <v>0</v>
      </c>
      <c r="J302" s="41">
        <f t="shared" si="85"/>
        <v>0</v>
      </c>
      <c r="K302" s="41">
        <f t="shared" si="85"/>
        <v>267611.37831125915</v>
      </c>
      <c r="L302" s="41">
        <f t="shared" si="85"/>
        <v>0</v>
      </c>
      <c r="M302" s="41">
        <f t="shared" si="85"/>
        <v>0</v>
      </c>
      <c r="N302" s="41">
        <f t="shared" si="85"/>
        <v>0</v>
      </c>
      <c r="O302" s="41">
        <f t="shared" si="85"/>
        <v>0</v>
      </c>
      <c r="P302" s="41">
        <f t="shared" si="85"/>
        <v>0</v>
      </c>
      <c r="Q302" s="41">
        <f t="shared" si="85"/>
        <v>0</v>
      </c>
      <c r="R302" s="41">
        <f t="shared" si="85"/>
        <v>0</v>
      </c>
      <c r="S302" s="38"/>
      <c r="T302" s="38"/>
      <c r="U302" s="38"/>
      <c r="V302" s="38"/>
      <c r="W302" s="38"/>
      <c r="X302" s="38"/>
      <c r="Y302" s="38"/>
      <c r="Z302" s="38"/>
      <c r="AA302" s="38"/>
      <c r="AB302" s="38"/>
      <c r="AC302" s="38"/>
      <c r="AD302" s="38"/>
      <c r="AE302" s="38"/>
      <c r="AF302" s="38"/>
      <c r="AG302" s="38"/>
    </row>
    <row r="303" spans="2:33" ht="15" customHeight="1" x14ac:dyDescent="0.25">
      <c r="B303" s="36">
        <f t="shared" si="78"/>
        <v>10</v>
      </c>
      <c r="D303" s="41">
        <f t="shared" ref="D303:R303" si="86">+IF(D281=0,0,HLOOKUP(D281,$D$249:$AG$269,$B303+1))</f>
        <v>0</v>
      </c>
      <c r="E303" s="41">
        <f t="shared" si="86"/>
        <v>0</v>
      </c>
      <c r="F303" s="41">
        <f t="shared" si="86"/>
        <v>0</v>
      </c>
      <c r="G303" s="41">
        <f t="shared" si="86"/>
        <v>0</v>
      </c>
      <c r="H303" s="41">
        <f t="shared" si="86"/>
        <v>0</v>
      </c>
      <c r="I303" s="41">
        <f t="shared" si="86"/>
        <v>0</v>
      </c>
      <c r="J303" s="41">
        <f t="shared" si="86"/>
        <v>0</v>
      </c>
      <c r="K303" s="41">
        <f t="shared" si="86"/>
        <v>0</v>
      </c>
      <c r="L303" s="41">
        <f t="shared" si="86"/>
        <v>0</v>
      </c>
      <c r="M303" s="41">
        <f t="shared" si="86"/>
        <v>195719.07695515148</v>
      </c>
      <c r="N303" s="41">
        <f t="shared" si="86"/>
        <v>0</v>
      </c>
      <c r="O303" s="41">
        <f t="shared" si="86"/>
        <v>0</v>
      </c>
      <c r="P303" s="41">
        <f t="shared" si="86"/>
        <v>0</v>
      </c>
      <c r="Q303" s="41">
        <f t="shared" si="86"/>
        <v>0</v>
      </c>
      <c r="R303" s="41">
        <f t="shared" si="86"/>
        <v>0</v>
      </c>
      <c r="S303" s="38"/>
      <c r="T303" s="38"/>
      <c r="U303" s="38"/>
      <c r="V303" s="38"/>
      <c r="W303" s="38"/>
      <c r="X303" s="38"/>
      <c r="Y303" s="38"/>
      <c r="Z303" s="38"/>
      <c r="AA303" s="38"/>
      <c r="AB303" s="38"/>
      <c r="AC303" s="38"/>
      <c r="AD303" s="38"/>
      <c r="AE303" s="38"/>
      <c r="AF303" s="38"/>
      <c r="AG303" s="38"/>
    </row>
    <row r="304" spans="2:33" ht="15" customHeight="1" x14ac:dyDescent="0.25">
      <c r="B304" s="36">
        <f t="shared" si="78"/>
        <v>11</v>
      </c>
      <c r="D304" s="41">
        <f t="shared" ref="D304:R304" si="87">+IF(D282=0,0,HLOOKUP(D282,$D$249:$AG$269,$B304+1))</f>
        <v>0</v>
      </c>
      <c r="E304" s="41">
        <f t="shared" si="87"/>
        <v>0</v>
      </c>
      <c r="F304" s="41">
        <f t="shared" si="87"/>
        <v>0</v>
      </c>
      <c r="G304" s="41">
        <f t="shared" si="87"/>
        <v>0</v>
      </c>
      <c r="H304" s="41">
        <f t="shared" si="87"/>
        <v>0</v>
      </c>
      <c r="I304" s="41">
        <f t="shared" si="87"/>
        <v>0</v>
      </c>
      <c r="J304" s="41">
        <f t="shared" si="87"/>
        <v>0</v>
      </c>
      <c r="K304" s="41">
        <f t="shared" si="87"/>
        <v>0</v>
      </c>
      <c r="L304" s="41">
        <f t="shared" si="87"/>
        <v>118608.96856142422</v>
      </c>
      <c r="M304" s="41">
        <f t="shared" si="87"/>
        <v>0</v>
      </c>
      <c r="N304" s="41">
        <f t="shared" si="87"/>
        <v>0</v>
      </c>
      <c r="O304" s="41">
        <f t="shared" si="87"/>
        <v>0</v>
      </c>
      <c r="P304" s="41">
        <f t="shared" si="87"/>
        <v>0</v>
      </c>
      <c r="Q304" s="41">
        <f t="shared" si="87"/>
        <v>0</v>
      </c>
      <c r="R304" s="41">
        <f t="shared" si="87"/>
        <v>0</v>
      </c>
      <c r="S304" s="38"/>
      <c r="T304" s="38"/>
      <c r="U304" s="38"/>
      <c r="V304" s="38"/>
      <c r="W304" s="38"/>
      <c r="X304" s="38"/>
      <c r="Y304" s="38"/>
      <c r="Z304" s="38"/>
      <c r="AA304" s="38"/>
      <c r="AB304" s="38"/>
      <c r="AC304" s="38"/>
      <c r="AD304" s="38"/>
      <c r="AE304" s="38"/>
      <c r="AF304" s="38"/>
      <c r="AG304" s="38"/>
    </row>
    <row r="305" spans="1:33" ht="15" customHeight="1" x14ac:dyDescent="0.25">
      <c r="B305" s="36">
        <f t="shared" si="78"/>
        <v>12</v>
      </c>
      <c r="D305" s="41">
        <f t="shared" ref="D305:R305" si="88">+IF(D283=0,0,HLOOKUP(D283,$D$249:$AG$269,$B305+1))</f>
        <v>0</v>
      </c>
      <c r="E305" s="41">
        <f t="shared" si="88"/>
        <v>0</v>
      </c>
      <c r="F305" s="41">
        <f t="shared" si="88"/>
        <v>0</v>
      </c>
      <c r="G305" s="41">
        <f t="shared" si="88"/>
        <v>0</v>
      </c>
      <c r="H305" s="41">
        <f t="shared" si="88"/>
        <v>0</v>
      </c>
      <c r="I305" s="41">
        <f t="shared" si="88"/>
        <v>0</v>
      </c>
      <c r="J305" s="41">
        <f t="shared" si="88"/>
        <v>0</v>
      </c>
      <c r="K305" s="41">
        <f t="shared" si="88"/>
        <v>111888.1190746097</v>
      </c>
      <c r="L305" s="41">
        <f t="shared" si="88"/>
        <v>0</v>
      </c>
      <c r="M305" s="41">
        <f t="shared" si="88"/>
        <v>0</v>
      </c>
      <c r="N305" s="41">
        <f t="shared" si="88"/>
        <v>0</v>
      </c>
      <c r="O305" s="41">
        <f t="shared" si="88"/>
        <v>0</v>
      </c>
      <c r="P305" s="41">
        <f t="shared" si="88"/>
        <v>0</v>
      </c>
      <c r="Q305" s="41">
        <f t="shared" si="88"/>
        <v>0</v>
      </c>
      <c r="R305" s="41">
        <f t="shared" si="88"/>
        <v>0</v>
      </c>
      <c r="S305" s="38"/>
      <c r="T305" s="38"/>
      <c r="U305" s="38"/>
      <c r="V305" s="38"/>
      <c r="W305" s="38"/>
      <c r="X305" s="38"/>
      <c r="Y305" s="38"/>
      <c r="Z305" s="38"/>
      <c r="AA305" s="38"/>
      <c r="AB305" s="38"/>
      <c r="AC305" s="38"/>
      <c r="AD305" s="38"/>
      <c r="AE305" s="38"/>
      <c r="AF305" s="38"/>
      <c r="AG305" s="38"/>
    </row>
    <row r="306" spans="1:33" ht="15" customHeight="1" x14ac:dyDescent="0.25">
      <c r="B306" s="36">
        <f t="shared" si="78"/>
        <v>13</v>
      </c>
      <c r="D306" s="41">
        <f t="shared" ref="D306:R306" si="89">+IF(D284=0,0,HLOOKUP(D284,$D$249:$AG$269,$B306+1))</f>
        <v>0</v>
      </c>
      <c r="E306" s="41">
        <f t="shared" si="89"/>
        <v>0</v>
      </c>
      <c r="F306" s="41">
        <f t="shared" si="89"/>
        <v>0</v>
      </c>
      <c r="G306" s="41">
        <f t="shared" si="89"/>
        <v>0</v>
      </c>
      <c r="H306" s="41">
        <f t="shared" si="89"/>
        <v>0</v>
      </c>
      <c r="I306" s="41">
        <f t="shared" si="89"/>
        <v>0</v>
      </c>
      <c r="J306" s="41">
        <f t="shared" si="89"/>
        <v>0</v>
      </c>
      <c r="K306" s="41">
        <f t="shared" si="89"/>
        <v>0</v>
      </c>
      <c r="L306" s="41">
        <f t="shared" si="89"/>
        <v>80914.606619733328</v>
      </c>
      <c r="M306" s="41">
        <f t="shared" si="89"/>
        <v>0</v>
      </c>
      <c r="N306" s="41">
        <f t="shared" si="89"/>
        <v>0</v>
      </c>
      <c r="O306" s="41">
        <f t="shared" si="89"/>
        <v>0</v>
      </c>
      <c r="P306" s="41">
        <f t="shared" si="89"/>
        <v>0</v>
      </c>
      <c r="Q306" s="41">
        <f t="shared" si="89"/>
        <v>0</v>
      </c>
      <c r="R306" s="41">
        <f t="shared" si="89"/>
        <v>0</v>
      </c>
      <c r="S306" s="38"/>
      <c r="T306" s="38"/>
      <c r="U306" s="38"/>
      <c r="V306" s="38"/>
      <c r="W306" s="38"/>
      <c r="X306" s="38"/>
      <c r="Y306" s="38"/>
      <c r="Z306" s="38"/>
      <c r="AA306" s="38"/>
      <c r="AB306" s="38"/>
      <c r="AC306" s="38"/>
      <c r="AD306" s="38"/>
      <c r="AE306" s="38"/>
      <c r="AF306" s="38"/>
      <c r="AG306" s="38"/>
    </row>
    <row r="307" spans="1:33" ht="15" customHeight="1" x14ac:dyDescent="0.25">
      <c r="B307" s="36">
        <f t="shared" si="78"/>
        <v>14</v>
      </c>
      <c r="D307" s="41">
        <f t="shared" ref="D307:R307" si="90">+IF(D285=0,0,HLOOKUP(D285,$D$249:$AG$269,$B307+1))</f>
        <v>0</v>
      </c>
      <c r="E307" s="41">
        <f t="shared" si="90"/>
        <v>0</v>
      </c>
      <c r="F307" s="41">
        <f t="shared" si="90"/>
        <v>0</v>
      </c>
      <c r="G307" s="41">
        <f t="shared" si="90"/>
        <v>0</v>
      </c>
      <c r="H307" s="41">
        <f t="shared" si="90"/>
        <v>0</v>
      </c>
      <c r="I307" s="41">
        <f t="shared" si="90"/>
        <v>0</v>
      </c>
      <c r="J307" s="41">
        <f t="shared" si="90"/>
        <v>0</v>
      </c>
      <c r="K307" s="41">
        <f t="shared" si="90"/>
        <v>0</v>
      </c>
      <c r="L307" s="41">
        <f t="shared" si="90"/>
        <v>0</v>
      </c>
      <c r="M307" s="41">
        <f t="shared" si="90"/>
        <v>155893.76275988881</v>
      </c>
      <c r="N307" s="41">
        <f t="shared" si="90"/>
        <v>0</v>
      </c>
      <c r="O307" s="41">
        <f t="shared" si="90"/>
        <v>0</v>
      </c>
      <c r="P307" s="41">
        <f t="shared" si="90"/>
        <v>0</v>
      </c>
      <c r="Q307" s="41">
        <f t="shared" si="90"/>
        <v>0</v>
      </c>
      <c r="R307" s="41">
        <f t="shared" si="90"/>
        <v>0</v>
      </c>
      <c r="S307" s="38"/>
      <c r="T307" s="38"/>
      <c r="U307" s="38"/>
      <c r="V307" s="38"/>
      <c r="W307" s="38"/>
      <c r="X307" s="38"/>
      <c r="Y307" s="38"/>
      <c r="Z307" s="38"/>
      <c r="AA307" s="38"/>
      <c r="AB307" s="38"/>
      <c r="AC307" s="38"/>
      <c r="AD307" s="38"/>
      <c r="AE307" s="38"/>
      <c r="AF307" s="38"/>
      <c r="AG307" s="38"/>
    </row>
    <row r="308" spans="1:33" ht="15" customHeight="1" x14ac:dyDescent="0.25">
      <c r="B308" s="36">
        <f t="shared" si="78"/>
        <v>15</v>
      </c>
      <c r="D308" s="41">
        <f t="shared" ref="D308:R308" si="91">+IF(D286=0,0,HLOOKUP(D286,$D$249:$AG$269,$B308+1))</f>
        <v>0</v>
      </c>
      <c r="E308" s="41">
        <f t="shared" si="91"/>
        <v>0</v>
      </c>
      <c r="F308" s="41">
        <f t="shared" si="91"/>
        <v>0</v>
      </c>
      <c r="G308" s="41">
        <f t="shared" si="91"/>
        <v>0</v>
      </c>
      <c r="H308" s="41">
        <f t="shared" si="91"/>
        <v>0</v>
      </c>
      <c r="I308" s="41">
        <f t="shared" si="91"/>
        <v>0</v>
      </c>
      <c r="J308" s="41">
        <f t="shared" si="91"/>
        <v>0</v>
      </c>
      <c r="K308" s="41">
        <f t="shared" si="91"/>
        <v>0</v>
      </c>
      <c r="L308" s="41">
        <f t="shared" si="91"/>
        <v>0</v>
      </c>
      <c r="M308" s="41">
        <f t="shared" si="91"/>
        <v>0</v>
      </c>
      <c r="N308" s="41">
        <f t="shared" si="91"/>
        <v>0</v>
      </c>
      <c r="O308" s="41">
        <f t="shared" si="91"/>
        <v>0</v>
      </c>
      <c r="P308" s="41">
        <f t="shared" si="91"/>
        <v>0</v>
      </c>
      <c r="Q308" s="41">
        <f t="shared" si="91"/>
        <v>0</v>
      </c>
      <c r="R308" s="41">
        <f t="shared" si="91"/>
        <v>0</v>
      </c>
      <c r="S308" s="38"/>
      <c r="T308" s="38"/>
      <c r="U308" s="38"/>
      <c r="V308" s="38"/>
      <c r="W308" s="38"/>
      <c r="X308" s="38"/>
      <c r="Y308" s="38"/>
      <c r="Z308" s="38"/>
      <c r="AA308" s="38"/>
      <c r="AB308" s="38"/>
      <c r="AC308" s="38"/>
      <c r="AD308" s="38"/>
      <c r="AE308" s="38"/>
      <c r="AF308" s="38"/>
      <c r="AG308" s="38"/>
    </row>
    <row r="309" spans="1:33" ht="15" customHeight="1" x14ac:dyDescent="0.25">
      <c r="B309" s="36">
        <f t="shared" si="78"/>
        <v>16</v>
      </c>
      <c r="D309" s="41">
        <f t="shared" ref="D309:R309" si="92">+IF(D287=0,0,HLOOKUP(D287,$D$249:$AG$269,$B309+1))</f>
        <v>0</v>
      </c>
      <c r="E309" s="41">
        <f t="shared" si="92"/>
        <v>0</v>
      </c>
      <c r="F309" s="41">
        <f t="shared" si="92"/>
        <v>0</v>
      </c>
      <c r="G309" s="41">
        <f t="shared" si="92"/>
        <v>0</v>
      </c>
      <c r="H309" s="41">
        <f t="shared" si="92"/>
        <v>0</v>
      </c>
      <c r="I309" s="41">
        <f t="shared" si="92"/>
        <v>0</v>
      </c>
      <c r="J309" s="41">
        <f t="shared" si="92"/>
        <v>0</v>
      </c>
      <c r="K309" s="41">
        <f t="shared" si="92"/>
        <v>0</v>
      </c>
      <c r="L309" s="41">
        <f t="shared" si="92"/>
        <v>0</v>
      </c>
      <c r="M309" s="41">
        <f t="shared" si="92"/>
        <v>0</v>
      </c>
      <c r="N309" s="41">
        <f t="shared" si="92"/>
        <v>0</v>
      </c>
      <c r="O309" s="41">
        <f t="shared" si="92"/>
        <v>0</v>
      </c>
      <c r="P309" s="41">
        <f t="shared" si="92"/>
        <v>0</v>
      </c>
      <c r="Q309" s="41">
        <f t="shared" si="92"/>
        <v>0</v>
      </c>
      <c r="R309" s="41">
        <f t="shared" si="92"/>
        <v>0</v>
      </c>
      <c r="S309" s="38"/>
      <c r="T309" s="38"/>
      <c r="U309" s="38"/>
      <c r="V309" s="38"/>
      <c r="W309" s="38"/>
      <c r="X309" s="38"/>
      <c r="Y309" s="38"/>
      <c r="Z309" s="38"/>
      <c r="AA309" s="38"/>
      <c r="AB309" s="38"/>
      <c r="AC309" s="38"/>
      <c r="AD309" s="38"/>
      <c r="AE309" s="38"/>
      <c r="AF309" s="38"/>
      <c r="AG309" s="38"/>
    </row>
    <row r="310" spans="1:33" ht="15" customHeight="1" x14ac:dyDescent="0.25">
      <c r="B310" s="36">
        <f t="shared" si="78"/>
        <v>17</v>
      </c>
      <c r="D310" s="41">
        <f t="shared" ref="D310:R310" si="93">+IF(D288=0,0,HLOOKUP(D288,$D$249:$AG$269,$B310+1))</f>
        <v>0</v>
      </c>
      <c r="E310" s="41">
        <f t="shared" si="93"/>
        <v>0</v>
      </c>
      <c r="F310" s="41">
        <f t="shared" si="93"/>
        <v>0</v>
      </c>
      <c r="G310" s="41">
        <f t="shared" si="93"/>
        <v>0</v>
      </c>
      <c r="H310" s="41">
        <f t="shared" si="93"/>
        <v>0</v>
      </c>
      <c r="I310" s="41">
        <f t="shared" si="93"/>
        <v>0</v>
      </c>
      <c r="J310" s="41">
        <f t="shared" si="93"/>
        <v>0</v>
      </c>
      <c r="K310" s="41">
        <f t="shared" si="93"/>
        <v>0</v>
      </c>
      <c r="L310" s="41">
        <f t="shared" si="93"/>
        <v>0</v>
      </c>
      <c r="M310" s="41">
        <f t="shared" si="93"/>
        <v>0</v>
      </c>
      <c r="N310" s="41">
        <f t="shared" si="93"/>
        <v>0</v>
      </c>
      <c r="O310" s="41">
        <f t="shared" si="93"/>
        <v>0</v>
      </c>
      <c r="P310" s="41">
        <f t="shared" si="93"/>
        <v>0</v>
      </c>
      <c r="Q310" s="41">
        <f t="shared" si="93"/>
        <v>0</v>
      </c>
      <c r="R310" s="41">
        <f t="shared" si="93"/>
        <v>0</v>
      </c>
      <c r="S310" s="38"/>
      <c r="T310" s="38"/>
      <c r="U310" s="38"/>
      <c r="V310" s="38"/>
      <c r="W310" s="38"/>
      <c r="X310" s="38"/>
      <c r="Y310" s="38"/>
      <c r="Z310" s="38"/>
      <c r="AA310" s="38"/>
      <c r="AB310" s="38"/>
      <c r="AC310" s="38"/>
      <c r="AD310" s="38"/>
      <c r="AE310" s="38"/>
      <c r="AF310" s="38"/>
      <c r="AG310" s="38"/>
    </row>
    <row r="311" spans="1:33" ht="15" customHeight="1" x14ac:dyDescent="0.25">
      <c r="B311" s="36">
        <f t="shared" si="78"/>
        <v>18</v>
      </c>
      <c r="D311" s="41">
        <f t="shared" ref="D311:R311" si="94">+IF(D289=0,0,HLOOKUP(D289,$D$249:$AG$269,$B311+1))</f>
        <v>0</v>
      </c>
      <c r="E311" s="41">
        <f t="shared" si="94"/>
        <v>0</v>
      </c>
      <c r="F311" s="41">
        <f t="shared" si="94"/>
        <v>0</v>
      </c>
      <c r="G311" s="41">
        <f t="shared" si="94"/>
        <v>0</v>
      </c>
      <c r="H311" s="41">
        <f t="shared" si="94"/>
        <v>0</v>
      </c>
      <c r="I311" s="41">
        <f t="shared" si="94"/>
        <v>0</v>
      </c>
      <c r="J311" s="41">
        <f t="shared" si="94"/>
        <v>0</v>
      </c>
      <c r="K311" s="41">
        <f t="shared" si="94"/>
        <v>0</v>
      </c>
      <c r="L311" s="41">
        <f t="shared" si="94"/>
        <v>0</v>
      </c>
      <c r="M311" s="41">
        <f t="shared" si="94"/>
        <v>0</v>
      </c>
      <c r="N311" s="41">
        <f t="shared" si="94"/>
        <v>0</v>
      </c>
      <c r="O311" s="41">
        <f t="shared" si="94"/>
        <v>0</v>
      </c>
      <c r="P311" s="41">
        <f t="shared" si="94"/>
        <v>0</v>
      </c>
      <c r="Q311" s="41">
        <f t="shared" si="94"/>
        <v>0</v>
      </c>
      <c r="R311" s="41">
        <f t="shared" si="94"/>
        <v>0</v>
      </c>
      <c r="S311" s="38"/>
      <c r="T311" s="38"/>
      <c r="U311" s="38"/>
      <c r="V311" s="38"/>
      <c r="W311" s="38"/>
      <c r="X311" s="38"/>
      <c r="Y311" s="38"/>
      <c r="Z311" s="38"/>
      <c r="AA311" s="38"/>
      <c r="AB311" s="38"/>
      <c r="AC311" s="38"/>
      <c r="AD311" s="38"/>
      <c r="AE311" s="38"/>
      <c r="AF311" s="38"/>
      <c r="AG311" s="38"/>
    </row>
    <row r="312" spans="1:33" ht="15" customHeight="1" x14ac:dyDescent="0.25">
      <c r="B312" s="36">
        <f t="shared" si="78"/>
        <v>19</v>
      </c>
      <c r="D312" s="41">
        <f t="shared" ref="D312:R312" si="95">+IF(D290=0,0,HLOOKUP(D290,$D$249:$AG$269,$B312+1))</f>
        <v>0</v>
      </c>
      <c r="E312" s="41">
        <f t="shared" si="95"/>
        <v>0</v>
      </c>
      <c r="F312" s="41">
        <f t="shared" si="95"/>
        <v>0</v>
      </c>
      <c r="G312" s="41">
        <f t="shared" si="95"/>
        <v>0</v>
      </c>
      <c r="H312" s="41">
        <f t="shared" si="95"/>
        <v>0</v>
      </c>
      <c r="I312" s="41">
        <f t="shared" si="95"/>
        <v>0</v>
      </c>
      <c r="J312" s="41">
        <f t="shared" si="95"/>
        <v>0</v>
      </c>
      <c r="K312" s="41">
        <f t="shared" si="95"/>
        <v>0</v>
      </c>
      <c r="L312" s="41">
        <f t="shared" si="95"/>
        <v>0</v>
      </c>
      <c r="M312" s="41">
        <f t="shared" si="95"/>
        <v>0</v>
      </c>
      <c r="N312" s="41">
        <f t="shared" si="95"/>
        <v>0</v>
      </c>
      <c r="O312" s="41">
        <f t="shared" si="95"/>
        <v>0</v>
      </c>
      <c r="P312" s="41">
        <f t="shared" si="95"/>
        <v>0</v>
      </c>
      <c r="Q312" s="41">
        <f t="shared" si="95"/>
        <v>0</v>
      </c>
      <c r="R312" s="41">
        <f t="shared" si="95"/>
        <v>0</v>
      </c>
      <c r="S312" s="38"/>
      <c r="T312" s="38"/>
      <c r="U312" s="38"/>
      <c r="V312" s="38"/>
      <c r="W312" s="38"/>
      <c r="X312" s="38"/>
      <c r="Y312" s="38"/>
      <c r="Z312" s="38"/>
      <c r="AA312" s="38"/>
      <c r="AB312" s="38"/>
      <c r="AC312" s="38"/>
      <c r="AD312" s="38"/>
      <c r="AE312" s="38"/>
      <c r="AF312" s="38"/>
      <c r="AG312" s="38"/>
    </row>
    <row r="313" spans="1:33" ht="15" customHeight="1" x14ac:dyDescent="0.25">
      <c r="B313" s="36">
        <f t="shared" si="78"/>
        <v>20</v>
      </c>
      <c r="D313" s="41">
        <f t="shared" ref="D313:R313" si="96">+IF(D291=0,0,HLOOKUP(D291,$D$249:$AG$269,$B313+1))</f>
        <v>0</v>
      </c>
      <c r="E313" s="41">
        <f t="shared" si="96"/>
        <v>0</v>
      </c>
      <c r="F313" s="41">
        <f t="shared" si="96"/>
        <v>0</v>
      </c>
      <c r="G313" s="41">
        <f t="shared" si="96"/>
        <v>0</v>
      </c>
      <c r="H313" s="41">
        <f t="shared" si="96"/>
        <v>0</v>
      </c>
      <c r="I313" s="41">
        <f t="shared" si="96"/>
        <v>0</v>
      </c>
      <c r="J313" s="41">
        <f t="shared" si="96"/>
        <v>0</v>
      </c>
      <c r="K313" s="41">
        <f t="shared" si="96"/>
        <v>0</v>
      </c>
      <c r="L313" s="41">
        <f t="shared" si="96"/>
        <v>0</v>
      </c>
      <c r="M313" s="41">
        <f t="shared" si="96"/>
        <v>0</v>
      </c>
      <c r="N313" s="41">
        <f t="shared" si="96"/>
        <v>0</v>
      </c>
      <c r="O313" s="41">
        <f t="shared" si="96"/>
        <v>0</v>
      </c>
      <c r="P313" s="41">
        <f t="shared" si="96"/>
        <v>0</v>
      </c>
      <c r="Q313" s="41">
        <f t="shared" si="96"/>
        <v>0</v>
      </c>
      <c r="R313" s="41">
        <f t="shared" si="96"/>
        <v>0</v>
      </c>
      <c r="S313" s="38"/>
      <c r="T313" s="38"/>
      <c r="U313" s="38"/>
      <c r="V313" s="38"/>
      <c r="W313" s="38"/>
      <c r="X313" s="38"/>
      <c r="Y313" s="38"/>
      <c r="Z313" s="38"/>
      <c r="AA313" s="38"/>
      <c r="AB313" s="38"/>
      <c r="AC313" s="38"/>
      <c r="AD313" s="38"/>
      <c r="AE313" s="38"/>
      <c r="AF313" s="38"/>
      <c r="AG313" s="38"/>
    </row>
    <row r="314" spans="1:33" ht="15" customHeight="1" x14ac:dyDescent="0.25">
      <c r="B314" s="36"/>
    </row>
    <row r="315" spans="1:33" ht="15" customHeight="1" x14ac:dyDescent="0.25">
      <c r="A315" s="2" t="s">
        <v>87</v>
      </c>
      <c r="B315" s="34" t="s">
        <v>83</v>
      </c>
      <c r="C315" s="35"/>
      <c r="D315" s="25"/>
      <c r="E315" s="25"/>
      <c r="F315" s="25"/>
      <c r="G315" s="25"/>
      <c r="H315" s="25"/>
      <c r="I315" s="25"/>
      <c r="J315" s="25"/>
      <c r="K315" s="25"/>
      <c r="L315" s="25"/>
      <c r="M315" s="25"/>
      <c r="N315" s="25"/>
      <c r="O315" s="25"/>
      <c r="P315" s="25"/>
      <c r="Q315" s="25"/>
      <c r="R315" s="25"/>
      <c r="S315" s="25"/>
      <c r="T315" s="25"/>
      <c r="U315" s="25"/>
      <c r="V315" s="25"/>
      <c r="W315" s="25"/>
      <c r="X315" s="25"/>
      <c r="Y315" s="25"/>
      <c r="Z315" s="25"/>
      <c r="AA315" s="25"/>
      <c r="AB315" s="25"/>
      <c r="AC315" s="25"/>
      <c r="AD315" s="25"/>
      <c r="AE315" s="25"/>
      <c r="AF315" s="25"/>
      <c r="AG315" s="25"/>
    </row>
    <row r="316" spans="1:33" ht="15" customHeight="1" x14ac:dyDescent="0.25">
      <c r="B316" s="36"/>
    </row>
    <row r="317" spans="1:33" ht="15" customHeight="1" x14ac:dyDescent="0.25">
      <c r="B317" s="2" t="s">
        <v>7</v>
      </c>
    </row>
    <row r="318" spans="1:33" ht="15" customHeight="1" x14ac:dyDescent="0.25">
      <c r="B318" s="36">
        <v>1</v>
      </c>
      <c r="C318" s="27"/>
      <c r="D318" s="41">
        <f>+D204</f>
        <v>0</v>
      </c>
      <c r="E318" s="41">
        <f t="shared" ref="E318:AG318" si="97">+E204</f>
        <v>-63570.915787980397</v>
      </c>
      <c r="F318" s="41">
        <f t="shared" si="97"/>
        <v>0</v>
      </c>
      <c r="G318" s="41">
        <f t="shared" si="97"/>
        <v>0</v>
      </c>
      <c r="H318" s="41">
        <f t="shared" si="97"/>
        <v>0</v>
      </c>
      <c r="I318" s="41">
        <f t="shared" si="97"/>
        <v>0</v>
      </c>
      <c r="J318" s="41">
        <f t="shared" si="97"/>
        <v>0</v>
      </c>
      <c r="K318" s="41">
        <f t="shared" si="97"/>
        <v>0</v>
      </c>
      <c r="L318" s="41">
        <f t="shared" si="97"/>
        <v>0</v>
      </c>
      <c r="M318" s="41">
        <f t="shared" si="97"/>
        <v>0</v>
      </c>
      <c r="N318" s="41">
        <f t="shared" si="97"/>
        <v>0</v>
      </c>
      <c r="O318" s="41">
        <f t="shared" si="97"/>
        <v>0</v>
      </c>
      <c r="P318" s="41">
        <f t="shared" si="97"/>
        <v>0</v>
      </c>
      <c r="Q318" s="41">
        <f t="shared" si="97"/>
        <v>0</v>
      </c>
      <c r="R318" s="41">
        <f t="shared" si="97"/>
        <v>0</v>
      </c>
      <c r="S318" s="41">
        <f t="shared" si="97"/>
        <v>0</v>
      </c>
      <c r="T318" s="41">
        <f t="shared" si="97"/>
        <v>0</v>
      </c>
      <c r="U318" s="41">
        <f t="shared" si="97"/>
        <v>0</v>
      </c>
      <c r="V318" s="41">
        <f t="shared" si="97"/>
        <v>0</v>
      </c>
      <c r="W318" s="41">
        <f t="shared" si="97"/>
        <v>0</v>
      </c>
      <c r="X318" s="41">
        <f t="shared" si="97"/>
        <v>0</v>
      </c>
      <c r="Y318" s="41">
        <f t="shared" si="97"/>
        <v>0</v>
      </c>
      <c r="Z318" s="41">
        <f t="shared" si="97"/>
        <v>0</v>
      </c>
      <c r="AA318" s="41">
        <f t="shared" si="97"/>
        <v>0</v>
      </c>
      <c r="AB318" s="41">
        <f t="shared" si="97"/>
        <v>0</v>
      </c>
      <c r="AC318" s="41">
        <f t="shared" si="97"/>
        <v>0</v>
      </c>
      <c r="AD318" s="41">
        <f t="shared" si="97"/>
        <v>0</v>
      </c>
      <c r="AE318" s="41">
        <f t="shared" si="97"/>
        <v>0</v>
      </c>
      <c r="AF318" s="41">
        <f t="shared" si="97"/>
        <v>0</v>
      </c>
      <c r="AG318" s="41">
        <f t="shared" si="97"/>
        <v>0</v>
      </c>
    </row>
    <row r="319" spans="1:33" ht="15" customHeight="1" x14ac:dyDescent="0.25">
      <c r="B319" s="36">
        <f>+B318+1</f>
        <v>2</v>
      </c>
      <c r="C319" s="27"/>
      <c r="D319" s="41">
        <f t="shared" ref="D319:AG319" si="98">+D205</f>
        <v>0</v>
      </c>
      <c r="E319" s="41">
        <f t="shared" si="98"/>
        <v>-44254.000129531691</v>
      </c>
      <c r="F319" s="41">
        <f t="shared" si="98"/>
        <v>-18000</v>
      </c>
      <c r="G319" s="41">
        <f t="shared" si="98"/>
        <v>0</v>
      </c>
      <c r="H319" s="41">
        <f t="shared" si="98"/>
        <v>0</v>
      </c>
      <c r="I319" s="41">
        <f t="shared" si="98"/>
        <v>0</v>
      </c>
      <c r="J319" s="41">
        <f t="shared" si="98"/>
        <v>0</v>
      </c>
      <c r="K319" s="41">
        <f t="shared" si="98"/>
        <v>0</v>
      </c>
      <c r="L319" s="41">
        <f t="shared" si="98"/>
        <v>0</v>
      </c>
      <c r="M319" s="41">
        <f t="shared" si="98"/>
        <v>0</v>
      </c>
      <c r="N319" s="41">
        <f t="shared" si="98"/>
        <v>0</v>
      </c>
      <c r="O319" s="41">
        <f t="shared" si="98"/>
        <v>0</v>
      </c>
      <c r="P319" s="41">
        <f t="shared" si="98"/>
        <v>0</v>
      </c>
      <c r="Q319" s="41">
        <f t="shared" si="98"/>
        <v>0</v>
      </c>
      <c r="R319" s="41">
        <f t="shared" si="98"/>
        <v>0</v>
      </c>
      <c r="S319" s="41">
        <f t="shared" si="98"/>
        <v>0</v>
      </c>
      <c r="T319" s="41">
        <f t="shared" si="98"/>
        <v>0</v>
      </c>
      <c r="U319" s="41">
        <f t="shared" si="98"/>
        <v>0</v>
      </c>
      <c r="V319" s="41">
        <f t="shared" si="98"/>
        <v>0</v>
      </c>
      <c r="W319" s="41">
        <f t="shared" si="98"/>
        <v>0</v>
      </c>
      <c r="X319" s="41">
        <f t="shared" si="98"/>
        <v>0</v>
      </c>
      <c r="Y319" s="41">
        <f t="shared" si="98"/>
        <v>0</v>
      </c>
      <c r="Z319" s="41">
        <f t="shared" si="98"/>
        <v>0</v>
      </c>
      <c r="AA319" s="41">
        <f t="shared" si="98"/>
        <v>0</v>
      </c>
      <c r="AB319" s="41">
        <f t="shared" si="98"/>
        <v>0</v>
      </c>
      <c r="AC319" s="41">
        <f t="shared" si="98"/>
        <v>0</v>
      </c>
      <c r="AD319" s="41">
        <f t="shared" si="98"/>
        <v>0</v>
      </c>
      <c r="AE319" s="41">
        <f t="shared" si="98"/>
        <v>0</v>
      </c>
      <c r="AF319" s="41">
        <f t="shared" si="98"/>
        <v>0</v>
      </c>
      <c r="AG319" s="41">
        <f t="shared" si="98"/>
        <v>0</v>
      </c>
    </row>
    <row r="320" spans="1:33" ht="15" customHeight="1" x14ac:dyDescent="0.25">
      <c r="B320" s="36">
        <f t="shared" ref="B320:B337" si="99">+B319+1</f>
        <v>3</v>
      </c>
      <c r="C320" s="27"/>
      <c r="D320" s="41">
        <f t="shared" ref="D320:AG320" si="100">+D206</f>
        <v>0</v>
      </c>
      <c r="E320" s="41">
        <f t="shared" si="100"/>
        <v>0</v>
      </c>
      <c r="F320" s="41">
        <f t="shared" si="100"/>
        <v>-10500.000001537695</v>
      </c>
      <c r="G320" s="41">
        <f t="shared" si="100"/>
        <v>-14000</v>
      </c>
      <c r="H320" s="41">
        <f t="shared" si="100"/>
        <v>-10500</v>
      </c>
      <c r="I320" s="41">
        <f t="shared" si="100"/>
        <v>0</v>
      </c>
      <c r="J320" s="41">
        <f t="shared" si="100"/>
        <v>0</v>
      </c>
      <c r="K320" s="41">
        <f t="shared" si="100"/>
        <v>0</v>
      </c>
      <c r="L320" s="41">
        <f t="shared" si="100"/>
        <v>0</v>
      </c>
      <c r="M320" s="41">
        <f t="shared" si="100"/>
        <v>0</v>
      </c>
      <c r="N320" s="41">
        <f t="shared" si="100"/>
        <v>0</v>
      </c>
      <c r="O320" s="41">
        <f t="shared" si="100"/>
        <v>0</v>
      </c>
      <c r="P320" s="41">
        <f t="shared" si="100"/>
        <v>0</v>
      </c>
      <c r="Q320" s="41">
        <f t="shared" si="100"/>
        <v>0</v>
      </c>
      <c r="R320" s="41">
        <f t="shared" si="100"/>
        <v>0</v>
      </c>
      <c r="S320" s="41">
        <f t="shared" si="100"/>
        <v>0</v>
      </c>
      <c r="T320" s="41">
        <f t="shared" si="100"/>
        <v>0</v>
      </c>
      <c r="U320" s="41">
        <f t="shared" si="100"/>
        <v>0</v>
      </c>
      <c r="V320" s="41">
        <f t="shared" si="100"/>
        <v>0</v>
      </c>
      <c r="W320" s="41">
        <f t="shared" si="100"/>
        <v>0</v>
      </c>
      <c r="X320" s="41">
        <f t="shared" si="100"/>
        <v>0</v>
      </c>
      <c r="Y320" s="41">
        <f t="shared" si="100"/>
        <v>0</v>
      </c>
      <c r="Z320" s="41">
        <f t="shared" si="100"/>
        <v>0</v>
      </c>
      <c r="AA320" s="41">
        <f t="shared" si="100"/>
        <v>0</v>
      </c>
      <c r="AB320" s="41">
        <f t="shared" si="100"/>
        <v>0</v>
      </c>
      <c r="AC320" s="41">
        <f t="shared" si="100"/>
        <v>0</v>
      </c>
      <c r="AD320" s="41">
        <f t="shared" si="100"/>
        <v>0</v>
      </c>
      <c r="AE320" s="41">
        <f t="shared" si="100"/>
        <v>0</v>
      </c>
      <c r="AF320" s="41">
        <f t="shared" si="100"/>
        <v>0</v>
      </c>
      <c r="AG320" s="41">
        <f t="shared" si="100"/>
        <v>0</v>
      </c>
    </row>
    <row r="321" spans="2:33" ht="15" customHeight="1" x14ac:dyDescent="0.25">
      <c r="B321" s="36">
        <f t="shared" si="99"/>
        <v>4</v>
      </c>
      <c r="C321" s="27"/>
      <c r="D321" s="41">
        <f t="shared" ref="D321:AG321" si="101">+D207</f>
        <v>-50992.839118862757</v>
      </c>
      <c r="E321" s="41">
        <f t="shared" si="101"/>
        <v>0</v>
      </c>
      <c r="F321" s="41">
        <f t="shared" si="101"/>
        <v>0</v>
      </c>
      <c r="G321" s="41">
        <f t="shared" si="101"/>
        <v>0</v>
      </c>
      <c r="H321" s="41">
        <f t="shared" si="101"/>
        <v>0</v>
      </c>
      <c r="I321" s="41">
        <f t="shared" si="101"/>
        <v>0</v>
      </c>
      <c r="J321" s="41">
        <f t="shared" si="101"/>
        <v>0</v>
      </c>
      <c r="K321" s="41">
        <f t="shared" si="101"/>
        <v>0</v>
      </c>
      <c r="L321" s="41">
        <f t="shared" si="101"/>
        <v>0</v>
      </c>
      <c r="M321" s="41">
        <f t="shared" si="101"/>
        <v>0</v>
      </c>
      <c r="N321" s="41">
        <f t="shared" si="101"/>
        <v>0</v>
      </c>
      <c r="O321" s="41">
        <f t="shared" si="101"/>
        <v>0</v>
      </c>
      <c r="P321" s="41">
        <f t="shared" si="101"/>
        <v>0</v>
      </c>
      <c r="Q321" s="41">
        <f t="shared" si="101"/>
        <v>0</v>
      </c>
      <c r="R321" s="41">
        <f t="shared" si="101"/>
        <v>0</v>
      </c>
      <c r="S321" s="41">
        <f t="shared" si="101"/>
        <v>0</v>
      </c>
      <c r="T321" s="41">
        <f t="shared" si="101"/>
        <v>0</v>
      </c>
      <c r="U321" s="41">
        <f t="shared" si="101"/>
        <v>0</v>
      </c>
      <c r="V321" s="41">
        <f t="shared" si="101"/>
        <v>0</v>
      </c>
      <c r="W321" s="41">
        <f t="shared" si="101"/>
        <v>0</v>
      </c>
      <c r="X321" s="41">
        <f t="shared" si="101"/>
        <v>0</v>
      </c>
      <c r="Y321" s="41">
        <f t="shared" si="101"/>
        <v>0</v>
      </c>
      <c r="Z321" s="41">
        <f t="shared" si="101"/>
        <v>0</v>
      </c>
      <c r="AA321" s="41">
        <f t="shared" si="101"/>
        <v>0</v>
      </c>
      <c r="AB321" s="41">
        <f t="shared" si="101"/>
        <v>0</v>
      </c>
      <c r="AC321" s="41">
        <f t="shared" si="101"/>
        <v>0</v>
      </c>
      <c r="AD321" s="41">
        <f t="shared" si="101"/>
        <v>0</v>
      </c>
      <c r="AE321" s="41">
        <f t="shared" si="101"/>
        <v>0</v>
      </c>
      <c r="AF321" s="41">
        <f t="shared" si="101"/>
        <v>0</v>
      </c>
      <c r="AG321" s="41">
        <f t="shared" si="101"/>
        <v>0</v>
      </c>
    </row>
    <row r="322" spans="2:33" ht="15" customHeight="1" x14ac:dyDescent="0.25">
      <c r="B322" s="36">
        <f t="shared" si="99"/>
        <v>5</v>
      </c>
      <c r="C322" s="27"/>
      <c r="D322" s="41">
        <f t="shared" ref="D322:AG322" si="102">+D208</f>
        <v>0</v>
      </c>
      <c r="E322" s="41">
        <f t="shared" si="102"/>
        <v>0</v>
      </c>
      <c r="F322" s="41">
        <f t="shared" si="102"/>
        <v>-37246.467048759921</v>
      </c>
      <c r="G322" s="41">
        <f t="shared" si="102"/>
        <v>-15000</v>
      </c>
      <c r="H322" s="41">
        <f t="shared" si="102"/>
        <v>0</v>
      </c>
      <c r="I322" s="41">
        <f t="shared" si="102"/>
        <v>0</v>
      </c>
      <c r="J322" s="41">
        <f t="shared" si="102"/>
        <v>0</v>
      </c>
      <c r="K322" s="41">
        <f t="shared" si="102"/>
        <v>0</v>
      </c>
      <c r="L322" s="41">
        <f t="shared" si="102"/>
        <v>0</v>
      </c>
      <c r="M322" s="41">
        <f t="shared" si="102"/>
        <v>0</v>
      </c>
      <c r="N322" s="41">
        <f t="shared" si="102"/>
        <v>0</v>
      </c>
      <c r="O322" s="41">
        <f t="shared" si="102"/>
        <v>0</v>
      </c>
      <c r="P322" s="41">
        <f t="shared" si="102"/>
        <v>0</v>
      </c>
      <c r="Q322" s="41">
        <f t="shared" si="102"/>
        <v>0</v>
      </c>
      <c r="R322" s="41">
        <f t="shared" si="102"/>
        <v>0</v>
      </c>
      <c r="S322" s="41">
        <f t="shared" si="102"/>
        <v>0</v>
      </c>
      <c r="T322" s="41">
        <f t="shared" si="102"/>
        <v>0</v>
      </c>
      <c r="U322" s="41">
        <f t="shared" si="102"/>
        <v>0</v>
      </c>
      <c r="V322" s="41">
        <f t="shared" si="102"/>
        <v>0</v>
      </c>
      <c r="W322" s="41">
        <f t="shared" si="102"/>
        <v>0</v>
      </c>
      <c r="X322" s="41">
        <f t="shared" si="102"/>
        <v>0</v>
      </c>
      <c r="Y322" s="41">
        <f t="shared" si="102"/>
        <v>0</v>
      </c>
      <c r="Z322" s="41">
        <f t="shared" si="102"/>
        <v>0</v>
      </c>
      <c r="AA322" s="41">
        <f t="shared" si="102"/>
        <v>0</v>
      </c>
      <c r="AB322" s="41">
        <f t="shared" si="102"/>
        <v>0</v>
      </c>
      <c r="AC322" s="41">
        <f t="shared" si="102"/>
        <v>0</v>
      </c>
      <c r="AD322" s="41">
        <f t="shared" si="102"/>
        <v>0</v>
      </c>
      <c r="AE322" s="41">
        <f t="shared" si="102"/>
        <v>0</v>
      </c>
      <c r="AF322" s="41">
        <f t="shared" si="102"/>
        <v>0</v>
      </c>
      <c r="AG322" s="41">
        <f t="shared" si="102"/>
        <v>0</v>
      </c>
    </row>
    <row r="323" spans="2:33" ht="15" customHeight="1" x14ac:dyDescent="0.25">
      <c r="B323" s="36">
        <f t="shared" si="99"/>
        <v>6</v>
      </c>
      <c r="C323" s="27"/>
      <c r="D323" s="41">
        <f t="shared" ref="D323:AG323" si="103">+D209</f>
        <v>0</v>
      </c>
      <c r="E323" s="41">
        <f t="shared" si="103"/>
        <v>-13500.000001977038</v>
      </c>
      <c r="F323" s="41">
        <f t="shared" si="103"/>
        <v>-18000</v>
      </c>
      <c r="G323" s="41">
        <f t="shared" si="103"/>
        <v>-13500</v>
      </c>
      <c r="H323" s="41">
        <f t="shared" si="103"/>
        <v>0</v>
      </c>
      <c r="I323" s="41">
        <f t="shared" si="103"/>
        <v>0</v>
      </c>
      <c r="J323" s="41">
        <f t="shared" si="103"/>
        <v>0</v>
      </c>
      <c r="K323" s="41">
        <f t="shared" si="103"/>
        <v>0</v>
      </c>
      <c r="L323" s="41">
        <f t="shared" si="103"/>
        <v>0</v>
      </c>
      <c r="M323" s="41">
        <f t="shared" si="103"/>
        <v>0</v>
      </c>
      <c r="N323" s="41">
        <f t="shared" si="103"/>
        <v>0</v>
      </c>
      <c r="O323" s="41">
        <f t="shared" si="103"/>
        <v>0</v>
      </c>
      <c r="P323" s="41">
        <f t="shared" si="103"/>
        <v>0</v>
      </c>
      <c r="Q323" s="41">
        <f t="shared" si="103"/>
        <v>0</v>
      </c>
      <c r="R323" s="41">
        <f t="shared" si="103"/>
        <v>0</v>
      </c>
      <c r="S323" s="41">
        <f t="shared" si="103"/>
        <v>0</v>
      </c>
      <c r="T323" s="41">
        <f t="shared" si="103"/>
        <v>0</v>
      </c>
      <c r="U323" s="41">
        <f t="shared" si="103"/>
        <v>0</v>
      </c>
      <c r="V323" s="41">
        <f t="shared" si="103"/>
        <v>0</v>
      </c>
      <c r="W323" s="41">
        <f t="shared" si="103"/>
        <v>0</v>
      </c>
      <c r="X323" s="41">
        <f t="shared" si="103"/>
        <v>0</v>
      </c>
      <c r="Y323" s="41">
        <f t="shared" si="103"/>
        <v>0</v>
      </c>
      <c r="Z323" s="41">
        <f t="shared" si="103"/>
        <v>0</v>
      </c>
      <c r="AA323" s="41">
        <f t="shared" si="103"/>
        <v>0</v>
      </c>
      <c r="AB323" s="41">
        <f t="shared" si="103"/>
        <v>0</v>
      </c>
      <c r="AC323" s="41">
        <f t="shared" si="103"/>
        <v>0</v>
      </c>
      <c r="AD323" s="41">
        <f t="shared" si="103"/>
        <v>0</v>
      </c>
      <c r="AE323" s="41">
        <f t="shared" si="103"/>
        <v>0</v>
      </c>
      <c r="AF323" s="41">
        <f t="shared" si="103"/>
        <v>0</v>
      </c>
      <c r="AG323" s="41">
        <f t="shared" si="103"/>
        <v>0</v>
      </c>
    </row>
    <row r="324" spans="2:33" ht="15" customHeight="1" x14ac:dyDescent="0.25">
      <c r="B324" s="36">
        <f t="shared" si="99"/>
        <v>7</v>
      </c>
      <c r="C324" s="27"/>
      <c r="D324" s="41">
        <f t="shared" ref="D324:AG324" si="104">+D210</f>
        <v>0</v>
      </c>
      <c r="E324" s="41">
        <f t="shared" si="104"/>
        <v>0</v>
      </c>
      <c r="F324" s="41">
        <f t="shared" si="104"/>
        <v>-9000.0000013180252</v>
      </c>
      <c r="G324" s="41">
        <f t="shared" si="104"/>
        <v>-12000</v>
      </c>
      <c r="H324" s="41">
        <f t="shared" si="104"/>
        <v>-9000</v>
      </c>
      <c r="I324" s="41">
        <f t="shared" si="104"/>
        <v>0</v>
      </c>
      <c r="J324" s="41">
        <f t="shared" si="104"/>
        <v>0</v>
      </c>
      <c r="K324" s="41">
        <f t="shared" si="104"/>
        <v>0</v>
      </c>
      <c r="L324" s="41">
        <f t="shared" si="104"/>
        <v>0</v>
      </c>
      <c r="M324" s="41">
        <f t="shared" si="104"/>
        <v>0</v>
      </c>
      <c r="N324" s="41">
        <f t="shared" si="104"/>
        <v>0</v>
      </c>
      <c r="O324" s="41">
        <f t="shared" si="104"/>
        <v>0</v>
      </c>
      <c r="P324" s="41">
        <f t="shared" si="104"/>
        <v>0</v>
      </c>
      <c r="Q324" s="41">
        <f t="shared" si="104"/>
        <v>0</v>
      </c>
      <c r="R324" s="41">
        <f t="shared" si="104"/>
        <v>0</v>
      </c>
      <c r="S324" s="41">
        <f t="shared" si="104"/>
        <v>0</v>
      </c>
      <c r="T324" s="41">
        <f t="shared" si="104"/>
        <v>0</v>
      </c>
      <c r="U324" s="41">
        <f t="shared" si="104"/>
        <v>0</v>
      </c>
      <c r="V324" s="41">
        <f t="shared" si="104"/>
        <v>0</v>
      </c>
      <c r="W324" s="41">
        <f t="shared" si="104"/>
        <v>0</v>
      </c>
      <c r="X324" s="41">
        <f t="shared" si="104"/>
        <v>0</v>
      </c>
      <c r="Y324" s="41">
        <f t="shared" si="104"/>
        <v>0</v>
      </c>
      <c r="Z324" s="41">
        <f t="shared" si="104"/>
        <v>0</v>
      </c>
      <c r="AA324" s="41">
        <f t="shared" si="104"/>
        <v>0</v>
      </c>
      <c r="AB324" s="41">
        <f t="shared" si="104"/>
        <v>0</v>
      </c>
      <c r="AC324" s="41">
        <f t="shared" si="104"/>
        <v>0</v>
      </c>
      <c r="AD324" s="41">
        <f t="shared" si="104"/>
        <v>0</v>
      </c>
      <c r="AE324" s="41">
        <f t="shared" si="104"/>
        <v>0</v>
      </c>
      <c r="AF324" s="41">
        <f t="shared" si="104"/>
        <v>0</v>
      </c>
      <c r="AG324" s="41">
        <f t="shared" si="104"/>
        <v>0</v>
      </c>
    </row>
    <row r="325" spans="2:33" ht="15" customHeight="1" x14ac:dyDescent="0.25">
      <c r="B325" s="36">
        <f t="shared" si="99"/>
        <v>8</v>
      </c>
      <c r="C325" s="27"/>
      <c r="D325" s="41">
        <f t="shared" ref="D325:AG325" si="105">+D211</f>
        <v>0</v>
      </c>
      <c r="E325" s="41">
        <f t="shared" si="105"/>
        <v>0</v>
      </c>
      <c r="F325" s="41">
        <f t="shared" si="105"/>
        <v>0</v>
      </c>
      <c r="G325" s="41">
        <f t="shared" si="105"/>
        <v>-125720.77641926515</v>
      </c>
      <c r="H325" s="41">
        <f t="shared" si="105"/>
        <v>0</v>
      </c>
      <c r="I325" s="41">
        <f t="shared" si="105"/>
        <v>0</v>
      </c>
      <c r="J325" s="41">
        <f t="shared" si="105"/>
        <v>0</v>
      </c>
      <c r="K325" s="41">
        <f t="shared" si="105"/>
        <v>0</v>
      </c>
      <c r="L325" s="41">
        <f t="shared" si="105"/>
        <v>0</v>
      </c>
      <c r="M325" s="41">
        <f t="shared" si="105"/>
        <v>0</v>
      </c>
      <c r="N325" s="41">
        <f t="shared" si="105"/>
        <v>0</v>
      </c>
      <c r="O325" s="41">
        <f t="shared" si="105"/>
        <v>0</v>
      </c>
      <c r="P325" s="41">
        <f t="shared" si="105"/>
        <v>0</v>
      </c>
      <c r="Q325" s="41">
        <f t="shared" si="105"/>
        <v>0</v>
      </c>
      <c r="R325" s="41">
        <f t="shared" si="105"/>
        <v>0</v>
      </c>
      <c r="S325" s="41">
        <f t="shared" si="105"/>
        <v>0</v>
      </c>
      <c r="T325" s="41">
        <f t="shared" si="105"/>
        <v>0</v>
      </c>
      <c r="U325" s="41">
        <f t="shared" si="105"/>
        <v>0</v>
      </c>
      <c r="V325" s="41">
        <f t="shared" si="105"/>
        <v>0</v>
      </c>
      <c r="W325" s="41">
        <f t="shared" si="105"/>
        <v>0</v>
      </c>
      <c r="X325" s="41">
        <f t="shared" si="105"/>
        <v>0</v>
      </c>
      <c r="Y325" s="41">
        <f t="shared" si="105"/>
        <v>0</v>
      </c>
      <c r="Z325" s="41">
        <f t="shared" si="105"/>
        <v>0</v>
      </c>
      <c r="AA325" s="41">
        <f t="shared" si="105"/>
        <v>0</v>
      </c>
      <c r="AB325" s="41">
        <f t="shared" si="105"/>
        <v>0</v>
      </c>
      <c r="AC325" s="41">
        <f t="shared" si="105"/>
        <v>0</v>
      </c>
      <c r="AD325" s="41">
        <f t="shared" si="105"/>
        <v>0</v>
      </c>
      <c r="AE325" s="41">
        <f t="shared" si="105"/>
        <v>0</v>
      </c>
      <c r="AF325" s="41">
        <f t="shared" si="105"/>
        <v>0</v>
      </c>
      <c r="AG325" s="41">
        <f t="shared" si="105"/>
        <v>0</v>
      </c>
    </row>
    <row r="326" spans="2:33" ht="15" customHeight="1" x14ac:dyDescent="0.25">
      <c r="B326" s="36">
        <f t="shared" si="99"/>
        <v>9</v>
      </c>
      <c r="C326" s="27"/>
      <c r="D326" s="41">
        <f t="shared" ref="D326:AG326" si="106">+D212</f>
        <v>0</v>
      </c>
      <c r="E326" s="41">
        <f t="shared" si="106"/>
        <v>0</v>
      </c>
      <c r="F326" s="41">
        <f t="shared" si="106"/>
        <v>-150864.9317031182</v>
      </c>
      <c r="G326" s="41">
        <f t="shared" si="106"/>
        <v>0</v>
      </c>
      <c r="H326" s="41">
        <f t="shared" si="106"/>
        <v>0</v>
      </c>
      <c r="I326" s="41">
        <f t="shared" si="106"/>
        <v>0</v>
      </c>
      <c r="J326" s="41">
        <f t="shared" si="106"/>
        <v>0</v>
      </c>
      <c r="K326" s="41">
        <f t="shared" si="106"/>
        <v>0</v>
      </c>
      <c r="L326" s="41">
        <f t="shared" si="106"/>
        <v>0</v>
      </c>
      <c r="M326" s="41">
        <f t="shared" si="106"/>
        <v>0</v>
      </c>
      <c r="N326" s="41">
        <f t="shared" si="106"/>
        <v>0</v>
      </c>
      <c r="O326" s="41">
        <f t="shared" si="106"/>
        <v>0</v>
      </c>
      <c r="P326" s="41">
        <f t="shared" si="106"/>
        <v>0</v>
      </c>
      <c r="Q326" s="41">
        <f t="shared" si="106"/>
        <v>0</v>
      </c>
      <c r="R326" s="41">
        <f t="shared" si="106"/>
        <v>0</v>
      </c>
      <c r="S326" s="41">
        <f t="shared" si="106"/>
        <v>0</v>
      </c>
      <c r="T326" s="41">
        <f t="shared" si="106"/>
        <v>0</v>
      </c>
      <c r="U326" s="41">
        <f t="shared" si="106"/>
        <v>0</v>
      </c>
      <c r="V326" s="41">
        <f t="shared" si="106"/>
        <v>0</v>
      </c>
      <c r="W326" s="41">
        <f t="shared" si="106"/>
        <v>0</v>
      </c>
      <c r="X326" s="41">
        <f t="shared" si="106"/>
        <v>0</v>
      </c>
      <c r="Y326" s="41">
        <f t="shared" si="106"/>
        <v>0</v>
      </c>
      <c r="Z326" s="41">
        <f t="shared" si="106"/>
        <v>0</v>
      </c>
      <c r="AA326" s="41">
        <f t="shared" si="106"/>
        <v>0</v>
      </c>
      <c r="AB326" s="41">
        <f t="shared" si="106"/>
        <v>0</v>
      </c>
      <c r="AC326" s="41">
        <f t="shared" si="106"/>
        <v>0</v>
      </c>
      <c r="AD326" s="41">
        <f t="shared" si="106"/>
        <v>0</v>
      </c>
      <c r="AE326" s="41">
        <f t="shared" si="106"/>
        <v>0</v>
      </c>
      <c r="AF326" s="41">
        <f t="shared" si="106"/>
        <v>0</v>
      </c>
      <c r="AG326" s="41">
        <f t="shared" si="106"/>
        <v>0</v>
      </c>
    </row>
    <row r="327" spans="2:33" ht="15" customHeight="1" x14ac:dyDescent="0.25">
      <c r="B327" s="36">
        <f t="shared" si="99"/>
        <v>10</v>
      </c>
      <c r="C327" s="27"/>
      <c r="D327" s="41">
        <f t="shared" ref="D327:AG327" si="107">+D213</f>
        <v>-206882.22278438316</v>
      </c>
      <c r="E327" s="41">
        <f t="shared" si="107"/>
        <v>0</v>
      </c>
      <c r="F327" s="41">
        <f t="shared" si="107"/>
        <v>0</v>
      </c>
      <c r="G327" s="41">
        <f t="shared" si="107"/>
        <v>0</v>
      </c>
      <c r="H327" s="41">
        <f t="shared" si="107"/>
        <v>0</v>
      </c>
      <c r="I327" s="41">
        <f t="shared" si="107"/>
        <v>0</v>
      </c>
      <c r="J327" s="41">
        <f t="shared" si="107"/>
        <v>0</v>
      </c>
      <c r="K327" s="41">
        <f t="shared" si="107"/>
        <v>0</v>
      </c>
      <c r="L327" s="41">
        <f t="shared" si="107"/>
        <v>0</v>
      </c>
      <c r="M327" s="41">
        <f t="shared" si="107"/>
        <v>0</v>
      </c>
      <c r="N327" s="41">
        <f t="shared" si="107"/>
        <v>0</v>
      </c>
      <c r="O327" s="41">
        <f t="shared" si="107"/>
        <v>0</v>
      </c>
      <c r="P327" s="41">
        <f t="shared" si="107"/>
        <v>0</v>
      </c>
      <c r="Q327" s="41">
        <f t="shared" si="107"/>
        <v>0</v>
      </c>
      <c r="R327" s="41">
        <f t="shared" si="107"/>
        <v>0</v>
      </c>
      <c r="S327" s="41">
        <f t="shared" si="107"/>
        <v>0</v>
      </c>
      <c r="T327" s="41">
        <f t="shared" si="107"/>
        <v>0</v>
      </c>
      <c r="U327" s="41">
        <f t="shared" si="107"/>
        <v>0</v>
      </c>
      <c r="V327" s="41">
        <f t="shared" si="107"/>
        <v>0</v>
      </c>
      <c r="W327" s="41">
        <f t="shared" si="107"/>
        <v>0</v>
      </c>
      <c r="X327" s="41">
        <f t="shared" si="107"/>
        <v>0</v>
      </c>
      <c r="Y327" s="41">
        <f t="shared" si="107"/>
        <v>0</v>
      </c>
      <c r="Z327" s="41">
        <f t="shared" si="107"/>
        <v>0</v>
      </c>
      <c r="AA327" s="41">
        <f t="shared" si="107"/>
        <v>0</v>
      </c>
      <c r="AB327" s="41">
        <f t="shared" si="107"/>
        <v>0</v>
      </c>
      <c r="AC327" s="41">
        <f t="shared" si="107"/>
        <v>0</v>
      </c>
      <c r="AD327" s="41">
        <f t="shared" si="107"/>
        <v>0</v>
      </c>
      <c r="AE327" s="41">
        <f t="shared" si="107"/>
        <v>0</v>
      </c>
      <c r="AF327" s="41">
        <f t="shared" si="107"/>
        <v>0</v>
      </c>
      <c r="AG327" s="41">
        <f t="shared" si="107"/>
        <v>0</v>
      </c>
    </row>
    <row r="328" spans="2:33" ht="15" customHeight="1" x14ac:dyDescent="0.25">
      <c r="B328" s="36">
        <f t="shared" si="99"/>
        <v>11</v>
      </c>
      <c r="C328" s="27"/>
      <c r="D328" s="41">
        <f t="shared" ref="D328:AG328" si="108">+D214</f>
        <v>0</v>
      </c>
      <c r="E328" s="41">
        <f t="shared" si="108"/>
        <v>-15000.00000219671</v>
      </c>
      <c r="F328" s="41">
        <f t="shared" si="108"/>
        <v>-20000</v>
      </c>
      <c r="G328" s="41">
        <f t="shared" si="108"/>
        <v>-15000</v>
      </c>
      <c r="H328" s="41">
        <f t="shared" si="108"/>
        <v>0</v>
      </c>
      <c r="I328" s="41">
        <f t="shared" si="108"/>
        <v>0</v>
      </c>
      <c r="J328" s="41">
        <f t="shared" si="108"/>
        <v>0</v>
      </c>
      <c r="K328" s="41">
        <f t="shared" si="108"/>
        <v>0</v>
      </c>
      <c r="L328" s="41">
        <f t="shared" si="108"/>
        <v>0</v>
      </c>
      <c r="M328" s="41">
        <f t="shared" si="108"/>
        <v>0</v>
      </c>
      <c r="N328" s="41">
        <f t="shared" si="108"/>
        <v>0</v>
      </c>
      <c r="O328" s="41">
        <f t="shared" si="108"/>
        <v>0</v>
      </c>
      <c r="P328" s="41">
        <f t="shared" si="108"/>
        <v>0</v>
      </c>
      <c r="Q328" s="41">
        <f t="shared" si="108"/>
        <v>0</v>
      </c>
      <c r="R328" s="41">
        <f t="shared" si="108"/>
        <v>0</v>
      </c>
      <c r="S328" s="41">
        <f t="shared" si="108"/>
        <v>0</v>
      </c>
      <c r="T328" s="41">
        <f t="shared" si="108"/>
        <v>0</v>
      </c>
      <c r="U328" s="41">
        <f t="shared" si="108"/>
        <v>0</v>
      </c>
      <c r="V328" s="41">
        <f t="shared" si="108"/>
        <v>0</v>
      </c>
      <c r="W328" s="41">
        <f t="shared" si="108"/>
        <v>0</v>
      </c>
      <c r="X328" s="41">
        <f t="shared" si="108"/>
        <v>0</v>
      </c>
      <c r="Y328" s="41">
        <f t="shared" si="108"/>
        <v>0</v>
      </c>
      <c r="Z328" s="41">
        <f t="shared" si="108"/>
        <v>0</v>
      </c>
      <c r="AA328" s="41">
        <f t="shared" si="108"/>
        <v>0</v>
      </c>
      <c r="AB328" s="41">
        <f t="shared" si="108"/>
        <v>0</v>
      </c>
      <c r="AC328" s="41">
        <f t="shared" si="108"/>
        <v>0</v>
      </c>
      <c r="AD328" s="41">
        <f t="shared" si="108"/>
        <v>0</v>
      </c>
      <c r="AE328" s="41">
        <f t="shared" si="108"/>
        <v>0</v>
      </c>
      <c r="AF328" s="41">
        <f t="shared" si="108"/>
        <v>0</v>
      </c>
      <c r="AG328" s="41">
        <f t="shared" si="108"/>
        <v>0</v>
      </c>
    </row>
    <row r="329" spans="2:33" ht="15" customHeight="1" x14ac:dyDescent="0.25">
      <c r="B329" s="36">
        <f t="shared" si="99"/>
        <v>12</v>
      </c>
      <c r="C329" s="27"/>
      <c r="D329" s="41">
        <f t="shared" ref="D329:AG329" si="109">+D215</f>
        <v>-15000.000000002234</v>
      </c>
      <c r="E329" s="41">
        <f t="shared" si="109"/>
        <v>0</v>
      </c>
      <c r="F329" s="41">
        <f t="shared" si="109"/>
        <v>0</v>
      </c>
      <c r="G329" s="41">
        <f t="shared" si="109"/>
        <v>0</v>
      </c>
      <c r="H329" s="41">
        <f t="shared" si="109"/>
        <v>0</v>
      </c>
      <c r="I329" s="41">
        <f t="shared" si="109"/>
        <v>0</v>
      </c>
      <c r="J329" s="41">
        <f t="shared" si="109"/>
        <v>0</v>
      </c>
      <c r="K329" s="41">
        <f t="shared" si="109"/>
        <v>0</v>
      </c>
      <c r="L329" s="41">
        <f t="shared" si="109"/>
        <v>0</v>
      </c>
      <c r="M329" s="41">
        <f t="shared" si="109"/>
        <v>0</v>
      </c>
      <c r="N329" s="41">
        <f t="shared" si="109"/>
        <v>0</v>
      </c>
      <c r="O329" s="41">
        <f t="shared" si="109"/>
        <v>0</v>
      </c>
      <c r="P329" s="41">
        <f t="shared" si="109"/>
        <v>0</v>
      </c>
      <c r="Q329" s="41">
        <f t="shared" si="109"/>
        <v>0</v>
      </c>
      <c r="R329" s="41">
        <f t="shared" si="109"/>
        <v>0</v>
      </c>
      <c r="S329" s="41">
        <f t="shared" si="109"/>
        <v>0</v>
      </c>
      <c r="T329" s="41">
        <f t="shared" si="109"/>
        <v>0</v>
      </c>
      <c r="U329" s="41">
        <f t="shared" si="109"/>
        <v>0</v>
      </c>
      <c r="V329" s="41">
        <f t="shared" si="109"/>
        <v>0</v>
      </c>
      <c r="W329" s="41">
        <f t="shared" si="109"/>
        <v>0</v>
      </c>
      <c r="X329" s="41">
        <f t="shared" si="109"/>
        <v>0</v>
      </c>
      <c r="Y329" s="41">
        <f t="shared" si="109"/>
        <v>0</v>
      </c>
      <c r="Z329" s="41">
        <f t="shared" si="109"/>
        <v>0</v>
      </c>
      <c r="AA329" s="41">
        <f t="shared" si="109"/>
        <v>0</v>
      </c>
      <c r="AB329" s="41">
        <f t="shared" si="109"/>
        <v>0</v>
      </c>
      <c r="AC329" s="41">
        <f t="shared" si="109"/>
        <v>0</v>
      </c>
      <c r="AD329" s="41">
        <f t="shared" si="109"/>
        <v>0</v>
      </c>
      <c r="AE329" s="41">
        <f t="shared" si="109"/>
        <v>0</v>
      </c>
      <c r="AF329" s="41">
        <f t="shared" si="109"/>
        <v>0</v>
      </c>
      <c r="AG329" s="41">
        <f t="shared" si="109"/>
        <v>0</v>
      </c>
    </row>
    <row r="330" spans="2:33" ht="15" customHeight="1" x14ac:dyDescent="0.25">
      <c r="B330" s="36">
        <f t="shared" si="99"/>
        <v>13</v>
      </c>
      <c r="C330" s="27"/>
      <c r="D330" s="41">
        <f t="shared" ref="D330:AG330" si="110">+D216</f>
        <v>0</v>
      </c>
      <c r="E330" s="41">
        <f t="shared" si="110"/>
        <v>0</v>
      </c>
      <c r="F330" s="41">
        <f t="shared" si="110"/>
        <v>-12000.000000001786</v>
      </c>
      <c r="G330" s="41">
        <f t="shared" si="110"/>
        <v>0</v>
      </c>
      <c r="H330" s="41">
        <f t="shared" si="110"/>
        <v>0</v>
      </c>
      <c r="I330" s="41">
        <f t="shared" si="110"/>
        <v>0</v>
      </c>
      <c r="J330" s="41">
        <f t="shared" si="110"/>
        <v>0</v>
      </c>
      <c r="K330" s="41">
        <f t="shared" si="110"/>
        <v>0</v>
      </c>
      <c r="L330" s="41">
        <f t="shared" si="110"/>
        <v>0</v>
      </c>
      <c r="M330" s="41">
        <f t="shared" si="110"/>
        <v>0</v>
      </c>
      <c r="N330" s="41">
        <f t="shared" si="110"/>
        <v>0</v>
      </c>
      <c r="O330" s="41">
        <f t="shared" si="110"/>
        <v>0</v>
      </c>
      <c r="P330" s="41">
        <f t="shared" si="110"/>
        <v>0</v>
      </c>
      <c r="Q330" s="41">
        <f t="shared" si="110"/>
        <v>0</v>
      </c>
      <c r="R330" s="41">
        <f t="shared" si="110"/>
        <v>0</v>
      </c>
      <c r="S330" s="41">
        <f t="shared" si="110"/>
        <v>0</v>
      </c>
      <c r="T330" s="41">
        <f t="shared" si="110"/>
        <v>0</v>
      </c>
      <c r="U330" s="41">
        <f t="shared" si="110"/>
        <v>0</v>
      </c>
      <c r="V330" s="41">
        <f t="shared" si="110"/>
        <v>0</v>
      </c>
      <c r="W330" s="41">
        <f t="shared" si="110"/>
        <v>0</v>
      </c>
      <c r="X330" s="41">
        <f t="shared" si="110"/>
        <v>0</v>
      </c>
      <c r="Y330" s="41">
        <f t="shared" si="110"/>
        <v>0</v>
      </c>
      <c r="Z330" s="41">
        <f t="shared" si="110"/>
        <v>0</v>
      </c>
      <c r="AA330" s="41">
        <f t="shared" si="110"/>
        <v>0</v>
      </c>
      <c r="AB330" s="41">
        <f t="shared" si="110"/>
        <v>0</v>
      </c>
      <c r="AC330" s="41">
        <f t="shared" si="110"/>
        <v>0</v>
      </c>
      <c r="AD330" s="41">
        <f t="shared" si="110"/>
        <v>0</v>
      </c>
      <c r="AE330" s="41">
        <f t="shared" si="110"/>
        <v>0</v>
      </c>
      <c r="AF330" s="41">
        <f t="shared" si="110"/>
        <v>0</v>
      </c>
      <c r="AG330" s="41">
        <f t="shared" si="110"/>
        <v>0</v>
      </c>
    </row>
    <row r="331" spans="2:33" ht="15" customHeight="1" x14ac:dyDescent="0.25">
      <c r="B331" s="36">
        <f t="shared" si="99"/>
        <v>14</v>
      </c>
      <c r="C331" s="27"/>
      <c r="D331" s="41">
        <f t="shared" ref="D331:AG331" si="111">+D217</f>
        <v>0</v>
      </c>
      <c r="E331" s="41">
        <f t="shared" si="111"/>
        <v>0</v>
      </c>
      <c r="F331" s="41">
        <f t="shared" si="111"/>
        <v>-18600.000000001586</v>
      </c>
      <c r="G331" s="41">
        <f t="shared" si="111"/>
        <v>0</v>
      </c>
      <c r="H331" s="41">
        <f t="shared" si="111"/>
        <v>0</v>
      </c>
      <c r="I331" s="41">
        <f t="shared" si="111"/>
        <v>0</v>
      </c>
      <c r="J331" s="41">
        <f t="shared" si="111"/>
        <v>0</v>
      </c>
      <c r="K331" s="41">
        <f t="shared" si="111"/>
        <v>0</v>
      </c>
      <c r="L331" s="41">
        <f t="shared" si="111"/>
        <v>0</v>
      </c>
      <c r="M331" s="41">
        <f t="shared" si="111"/>
        <v>0</v>
      </c>
      <c r="N331" s="41">
        <f t="shared" si="111"/>
        <v>0</v>
      </c>
      <c r="O331" s="41">
        <f t="shared" si="111"/>
        <v>0</v>
      </c>
      <c r="P331" s="41">
        <f t="shared" si="111"/>
        <v>0</v>
      </c>
      <c r="Q331" s="41">
        <f t="shared" si="111"/>
        <v>0</v>
      </c>
      <c r="R331" s="41">
        <f t="shared" si="111"/>
        <v>0</v>
      </c>
      <c r="S331" s="41">
        <f t="shared" si="111"/>
        <v>0</v>
      </c>
      <c r="T331" s="41">
        <f t="shared" si="111"/>
        <v>0</v>
      </c>
      <c r="U331" s="41">
        <f t="shared" si="111"/>
        <v>0</v>
      </c>
      <c r="V331" s="41">
        <f t="shared" si="111"/>
        <v>0</v>
      </c>
      <c r="W331" s="41">
        <f t="shared" si="111"/>
        <v>0</v>
      </c>
      <c r="X331" s="41">
        <f t="shared" si="111"/>
        <v>0</v>
      </c>
      <c r="Y331" s="41">
        <f t="shared" si="111"/>
        <v>0</v>
      </c>
      <c r="Z331" s="41">
        <f t="shared" si="111"/>
        <v>0</v>
      </c>
      <c r="AA331" s="41">
        <f t="shared" si="111"/>
        <v>0</v>
      </c>
      <c r="AB331" s="41">
        <f t="shared" si="111"/>
        <v>0</v>
      </c>
      <c r="AC331" s="41">
        <f t="shared" si="111"/>
        <v>0</v>
      </c>
      <c r="AD331" s="41">
        <f t="shared" si="111"/>
        <v>0</v>
      </c>
      <c r="AE331" s="41">
        <f t="shared" si="111"/>
        <v>0</v>
      </c>
      <c r="AF331" s="41">
        <f t="shared" si="111"/>
        <v>0</v>
      </c>
      <c r="AG331" s="41">
        <f t="shared" si="111"/>
        <v>0</v>
      </c>
    </row>
    <row r="332" spans="2:33" ht="15" customHeight="1" x14ac:dyDescent="0.25">
      <c r="B332" s="36">
        <f t="shared" si="99"/>
        <v>15</v>
      </c>
      <c r="C332" s="27"/>
      <c r="D332" s="41">
        <f t="shared" ref="D332:AG332" si="112">+D218</f>
        <v>0</v>
      </c>
      <c r="E332" s="41">
        <f t="shared" si="112"/>
        <v>0</v>
      </c>
      <c r="F332" s="41">
        <f t="shared" si="112"/>
        <v>0</v>
      </c>
      <c r="G332" s="41">
        <f t="shared" si="112"/>
        <v>0</v>
      </c>
      <c r="H332" s="41">
        <f t="shared" si="112"/>
        <v>0</v>
      </c>
      <c r="I332" s="41">
        <f t="shared" si="112"/>
        <v>0</v>
      </c>
      <c r="J332" s="41">
        <f t="shared" si="112"/>
        <v>0</v>
      </c>
      <c r="K332" s="41">
        <f t="shared" si="112"/>
        <v>0</v>
      </c>
      <c r="L332" s="41">
        <f t="shared" si="112"/>
        <v>0</v>
      </c>
      <c r="M332" s="41">
        <f t="shared" si="112"/>
        <v>0</v>
      </c>
      <c r="N332" s="41">
        <f t="shared" si="112"/>
        <v>0</v>
      </c>
      <c r="O332" s="41">
        <f t="shared" si="112"/>
        <v>0</v>
      </c>
      <c r="P332" s="41">
        <f t="shared" si="112"/>
        <v>0</v>
      </c>
      <c r="Q332" s="41">
        <f t="shared" si="112"/>
        <v>0</v>
      </c>
      <c r="R332" s="41">
        <f t="shared" si="112"/>
        <v>0</v>
      </c>
      <c r="S332" s="41">
        <f t="shared" si="112"/>
        <v>0</v>
      </c>
      <c r="T332" s="41">
        <f t="shared" si="112"/>
        <v>0</v>
      </c>
      <c r="U332" s="41">
        <f t="shared" si="112"/>
        <v>0</v>
      </c>
      <c r="V332" s="41">
        <f t="shared" si="112"/>
        <v>0</v>
      </c>
      <c r="W332" s="41">
        <f t="shared" si="112"/>
        <v>0</v>
      </c>
      <c r="X332" s="41">
        <f t="shared" si="112"/>
        <v>0</v>
      </c>
      <c r="Y332" s="41">
        <f t="shared" si="112"/>
        <v>0</v>
      </c>
      <c r="Z332" s="41">
        <f t="shared" si="112"/>
        <v>0</v>
      </c>
      <c r="AA332" s="41">
        <f t="shared" si="112"/>
        <v>0</v>
      </c>
      <c r="AB332" s="41">
        <f t="shared" si="112"/>
        <v>0</v>
      </c>
      <c r="AC332" s="41">
        <f t="shared" si="112"/>
        <v>0</v>
      </c>
      <c r="AD332" s="41">
        <f t="shared" si="112"/>
        <v>0</v>
      </c>
      <c r="AE332" s="41">
        <f t="shared" si="112"/>
        <v>0</v>
      </c>
      <c r="AF332" s="41">
        <f t="shared" si="112"/>
        <v>0</v>
      </c>
      <c r="AG332" s="41">
        <f t="shared" si="112"/>
        <v>0</v>
      </c>
    </row>
    <row r="333" spans="2:33" ht="15" customHeight="1" x14ac:dyDescent="0.25">
      <c r="B333" s="36">
        <f t="shared" si="99"/>
        <v>16</v>
      </c>
      <c r="C333" s="27"/>
      <c r="D333" s="41">
        <f t="shared" ref="D333:AG333" si="113">+D219</f>
        <v>0</v>
      </c>
      <c r="E333" s="41">
        <f t="shared" si="113"/>
        <v>0</v>
      </c>
      <c r="F333" s="41">
        <f t="shared" si="113"/>
        <v>0</v>
      </c>
      <c r="G333" s="41">
        <f t="shared" si="113"/>
        <v>0</v>
      </c>
      <c r="H333" s="41">
        <f t="shared" si="113"/>
        <v>0</v>
      </c>
      <c r="I333" s="41">
        <f t="shared" si="113"/>
        <v>0</v>
      </c>
      <c r="J333" s="41">
        <f t="shared" si="113"/>
        <v>0</v>
      </c>
      <c r="K333" s="41">
        <f t="shared" si="113"/>
        <v>0</v>
      </c>
      <c r="L333" s="41">
        <f t="shared" si="113"/>
        <v>0</v>
      </c>
      <c r="M333" s="41">
        <f t="shared" si="113"/>
        <v>0</v>
      </c>
      <c r="N333" s="41">
        <f t="shared" si="113"/>
        <v>0</v>
      </c>
      <c r="O333" s="41">
        <f t="shared" si="113"/>
        <v>0</v>
      </c>
      <c r="P333" s="41">
        <f t="shared" si="113"/>
        <v>0</v>
      </c>
      <c r="Q333" s="41">
        <f t="shared" si="113"/>
        <v>0</v>
      </c>
      <c r="R333" s="41">
        <f t="shared" si="113"/>
        <v>0</v>
      </c>
      <c r="S333" s="41">
        <f t="shared" si="113"/>
        <v>0</v>
      </c>
      <c r="T333" s="41">
        <f t="shared" si="113"/>
        <v>0</v>
      </c>
      <c r="U333" s="41">
        <f t="shared" si="113"/>
        <v>0</v>
      </c>
      <c r="V333" s="41">
        <f t="shared" si="113"/>
        <v>0</v>
      </c>
      <c r="W333" s="41">
        <f t="shared" si="113"/>
        <v>0</v>
      </c>
      <c r="X333" s="41">
        <f t="shared" si="113"/>
        <v>0</v>
      </c>
      <c r="Y333" s="41">
        <f t="shared" si="113"/>
        <v>0</v>
      </c>
      <c r="Z333" s="41">
        <f t="shared" si="113"/>
        <v>0</v>
      </c>
      <c r="AA333" s="41">
        <f t="shared" si="113"/>
        <v>0</v>
      </c>
      <c r="AB333" s="41">
        <f t="shared" si="113"/>
        <v>0</v>
      </c>
      <c r="AC333" s="41">
        <f t="shared" si="113"/>
        <v>0</v>
      </c>
      <c r="AD333" s="41">
        <f t="shared" si="113"/>
        <v>0</v>
      </c>
      <c r="AE333" s="41">
        <f t="shared" si="113"/>
        <v>0</v>
      </c>
      <c r="AF333" s="41">
        <f t="shared" si="113"/>
        <v>0</v>
      </c>
      <c r="AG333" s="41">
        <f t="shared" si="113"/>
        <v>0</v>
      </c>
    </row>
    <row r="334" spans="2:33" ht="15" customHeight="1" x14ac:dyDescent="0.25">
      <c r="B334" s="36">
        <f t="shared" si="99"/>
        <v>17</v>
      </c>
      <c r="C334" s="27"/>
      <c r="D334" s="41">
        <f t="shared" ref="D334:AG334" si="114">+D220</f>
        <v>0</v>
      </c>
      <c r="E334" s="41">
        <f t="shared" si="114"/>
        <v>0</v>
      </c>
      <c r="F334" s="41">
        <f t="shared" si="114"/>
        <v>0</v>
      </c>
      <c r="G334" s="41">
        <f t="shared" si="114"/>
        <v>0</v>
      </c>
      <c r="H334" s="41">
        <f t="shared" si="114"/>
        <v>0</v>
      </c>
      <c r="I334" s="41">
        <f t="shared" si="114"/>
        <v>0</v>
      </c>
      <c r="J334" s="41">
        <f t="shared" si="114"/>
        <v>0</v>
      </c>
      <c r="K334" s="41">
        <f t="shared" si="114"/>
        <v>0</v>
      </c>
      <c r="L334" s="41">
        <f t="shared" si="114"/>
        <v>0</v>
      </c>
      <c r="M334" s="41">
        <f t="shared" si="114"/>
        <v>0</v>
      </c>
      <c r="N334" s="41">
        <f t="shared" si="114"/>
        <v>0</v>
      </c>
      <c r="O334" s="41">
        <f t="shared" si="114"/>
        <v>0</v>
      </c>
      <c r="P334" s="41">
        <f t="shared" si="114"/>
        <v>0</v>
      </c>
      <c r="Q334" s="41">
        <f t="shared" si="114"/>
        <v>0</v>
      </c>
      <c r="R334" s="41">
        <f t="shared" si="114"/>
        <v>0</v>
      </c>
      <c r="S334" s="41">
        <f t="shared" si="114"/>
        <v>0</v>
      </c>
      <c r="T334" s="41">
        <f t="shared" si="114"/>
        <v>0</v>
      </c>
      <c r="U334" s="41">
        <f t="shared" si="114"/>
        <v>0</v>
      </c>
      <c r="V334" s="41">
        <f t="shared" si="114"/>
        <v>0</v>
      </c>
      <c r="W334" s="41">
        <f t="shared" si="114"/>
        <v>0</v>
      </c>
      <c r="X334" s="41">
        <f t="shared" si="114"/>
        <v>0</v>
      </c>
      <c r="Y334" s="41">
        <f t="shared" si="114"/>
        <v>0</v>
      </c>
      <c r="Z334" s="41">
        <f t="shared" si="114"/>
        <v>0</v>
      </c>
      <c r="AA334" s="41">
        <f t="shared" si="114"/>
        <v>0</v>
      </c>
      <c r="AB334" s="41">
        <f t="shared" si="114"/>
        <v>0</v>
      </c>
      <c r="AC334" s="41">
        <f t="shared" si="114"/>
        <v>0</v>
      </c>
      <c r="AD334" s="41">
        <f t="shared" si="114"/>
        <v>0</v>
      </c>
      <c r="AE334" s="41">
        <f t="shared" si="114"/>
        <v>0</v>
      </c>
      <c r="AF334" s="41">
        <f t="shared" si="114"/>
        <v>0</v>
      </c>
      <c r="AG334" s="41">
        <f t="shared" si="114"/>
        <v>0</v>
      </c>
    </row>
    <row r="335" spans="2:33" ht="15" customHeight="1" x14ac:dyDescent="0.25">
      <c r="B335" s="36">
        <f t="shared" si="99"/>
        <v>18</v>
      </c>
      <c r="C335" s="27"/>
      <c r="D335" s="41">
        <f t="shared" ref="D335:AG335" si="115">+D221</f>
        <v>0</v>
      </c>
      <c r="E335" s="41">
        <f t="shared" si="115"/>
        <v>0</v>
      </c>
      <c r="F335" s="41">
        <f t="shared" si="115"/>
        <v>0</v>
      </c>
      <c r="G335" s="41">
        <f t="shared" si="115"/>
        <v>0</v>
      </c>
      <c r="H335" s="41">
        <f t="shared" si="115"/>
        <v>0</v>
      </c>
      <c r="I335" s="41">
        <f t="shared" si="115"/>
        <v>0</v>
      </c>
      <c r="J335" s="41">
        <f t="shared" si="115"/>
        <v>0</v>
      </c>
      <c r="K335" s="41">
        <f t="shared" si="115"/>
        <v>0</v>
      </c>
      <c r="L335" s="41">
        <f t="shared" si="115"/>
        <v>0</v>
      </c>
      <c r="M335" s="41">
        <f t="shared" si="115"/>
        <v>0</v>
      </c>
      <c r="N335" s="41">
        <f t="shared" si="115"/>
        <v>0</v>
      </c>
      <c r="O335" s="41">
        <f t="shared" si="115"/>
        <v>0</v>
      </c>
      <c r="P335" s="41">
        <f t="shared" si="115"/>
        <v>0</v>
      </c>
      <c r="Q335" s="41">
        <f t="shared" si="115"/>
        <v>0</v>
      </c>
      <c r="R335" s="41">
        <f t="shared" si="115"/>
        <v>0</v>
      </c>
      <c r="S335" s="41">
        <f t="shared" si="115"/>
        <v>0</v>
      </c>
      <c r="T335" s="41">
        <f t="shared" si="115"/>
        <v>0</v>
      </c>
      <c r="U335" s="41">
        <f t="shared" si="115"/>
        <v>0</v>
      </c>
      <c r="V335" s="41">
        <f t="shared" si="115"/>
        <v>0</v>
      </c>
      <c r="W335" s="41">
        <f t="shared" si="115"/>
        <v>0</v>
      </c>
      <c r="X335" s="41">
        <f t="shared" si="115"/>
        <v>0</v>
      </c>
      <c r="Y335" s="41">
        <f t="shared" si="115"/>
        <v>0</v>
      </c>
      <c r="Z335" s="41">
        <f t="shared" si="115"/>
        <v>0</v>
      </c>
      <c r="AA335" s="41">
        <f t="shared" si="115"/>
        <v>0</v>
      </c>
      <c r="AB335" s="41">
        <f t="shared" si="115"/>
        <v>0</v>
      </c>
      <c r="AC335" s="41">
        <f t="shared" si="115"/>
        <v>0</v>
      </c>
      <c r="AD335" s="41">
        <f t="shared" si="115"/>
        <v>0</v>
      </c>
      <c r="AE335" s="41">
        <f t="shared" si="115"/>
        <v>0</v>
      </c>
      <c r="AF335" s="41">
        <f t="shared" si="115"/>
        <v>0</v>
      </c>
      <c r="AG335" s="41">
        <f t="shared" si="115"/>
        <v>0</v>
      </c>
    </row>
    <row r="336" spans="2:33" ht="15" customHeight="1" x14ac:dyDescent="0.25">
      <c r="B336" s="36">
        <f t="shared" si="99"/>
        <v>19</v>
      </c>
      <c r="C336" s="27"/>
      <c r="D336" s="41">
        <f t="shared" ref="D336:AG336" si="116">+D222</f>
        <v>0</v>
      </c>
      <c r="E336" s="41">
        <f t="shared" si="116"/>
        <v>0</v>
      </c>
      <c r="F336" s="41">
        <f t="shared" si="116"/>
        <v>0</v>
      </c>
      <c r="G336" s="41">
        <f t="shared" si="116"/>
        <v>0</v>
      </c>
      <c r="H336" s="41">
        <f t="shared" si="116"/>
        <v>0</v>
      </c>
      <c r="I336" s="41">
        <f t="shared" si="116"/>
        <v>0</v>
      </c>
      <c r="J336" s="41">
        <f t="shared" si="116"/>
        <v>0</v>
      </c>
      <c r="K336" s="41">
        <f t="shared" si="116"/>
        <v>0</v>
      </c>
      <c r="L336" s="41">
        <f t="shared" si="116"/>
        <v>0</v>
      </c>
      <c r="M336" s="41">
        <f t="shared" si="116"/>
        <v>0</v>
      </c>
      <c r="N336" s="41">
        <f t="shared" si="116"/>
        <v>0</v>
      </c>
      <c r="O336" s="41">
        <f t="shared" si="116"/>
        <v>0</v>
      </c>
      <c r="P336" s="41">
        <f t="shared" si="116"/>
        <v>0</v>
      </c>
      <c r="Q336" s="41">
        <f t="shared" si="116"/>
        <v>0</v>
      </c>
      <c r="R336" s="41">
        <f t="shared" si="116"/>
        <v>0</v>
      </c>
      <c r="S336" s="41">
        <f t="shared" si="116"/>
        <v>0</v>
      </c>
      <c r="T336" s="41">
        <f t="shared" si="116"/>
        <v>0</v>
      </c>
      <c r="U336" s="41">
        <f t="shared" si="116"/>
        <v>0</v>
      </c>
      <c r="V336" s="41">
        <f t="shared" si="116"/>
        <v>0</v>
      </c>
      <c r="W336" s="41">
        <f t="shared" si="116"/>
        <v>0</v>
      </c>
      <c r="X336" s="41">
        <f t="shared" si="116"/>
        <v>0</v>
      </c>
      <c r="Y336" s="41">
        <f t="shared" si="116"/>
        <v>0</v>
      </c>
      <c r="Z336" s="41">
        <f t="shared" si="116"/>
        <v>0</v>
      </c>
      <c r="AA336" s="41">
        <f t="shared" si="116"/>
        <v>0</v>
      </c>
      <c r="AB336" s="41">
        <f t="shared" si="116"/>
        <v>0</v>
      </c>
      <c r="AC336" s="41">
        <f t="shared" si="116"/>
        <v>0</v>
      </c>
      <c r="AD336" s="41">
        <f t="shared" si="116"/>
        <v>0</v>
      </c>
      <c r="AE336" s="41">
        <f t="shared" si="116"/>
        <v>0</v>
      </c>
      <c r="AF336" s="41">
        <f t="shared" si="116"/>
        <v>0</v>
      </c>
      <c r="AG336" s="41">
        <f t="shared" si="116"/>
        <v>0</v>
      </c>
    </row>
    <row r="337" spans="2:33" ht="15" customHeight="1" x14ac:dyDescent="0.25">
      <c r="B337" s="36">
        <f t="shared" si="99"/>
        <v>20</v>
      </c>
      <c r="C337" s="27"/>
      <c r="D337" s="41">
        <f t="shared" ref="D337:AG337" si="117">+D223</f>
        <v>0</v>
      </c>
      <c r="E337" s="41">
        <f t="shared" si="117"/>
        <v>0</v>
      </c>
      <c r="F337" s="41">
        <f t="shared" si="117"/>
        <v>0</v>
      </c>
      <c r="G337" s="41">
        <f t="shared" si="117"/>
        <v>0</v>
      </c>
      <c r="H337" s="41">
        <f t="shared" si="117"/>
        <v>0</v>
      </c>
      <c r="I337" s="41">
        <f t="shared" si="117"/>
        <v>0</v>
      </c>
      <c r="J337" s="41">
        <f t="shared" si="117"/>
        <v>0</v>
      </c>
      <c r="K337" s="41">
        <f t="shared" si="117"/>
        <v>0</v>
      </c>
      <c r="L337" s="41">
        <f t="shared" si="117"/>
        <v>0</v>
      </c>
      <c r="M337" s="41">
        <f t="shared" si="117"/>
        <v>0</v>
      </c>
      <c r="N337" s="41">
        <f t="shared" si="117"/>
        <v>0</v>
      </c>
      <c r="O337" s="41">
        <f t="shared" si="117"/>
        <v>0</v>
      </c>
      <c r="P337" s="41">
        <f t="shared" si="117"/>
        <v>0</v>
      </c>
      <c r="Q337" s="41">
        <f t="shared" si="117"/>
        <v>0</v>
      </c>
      <c r="R337" s="41">
        <f t="shared" si="117"/>
        <v>0</v>
      </c>
      <c r="S337" s="41">
        <f t="shared" si="117"/>
        <v>0</v>
      </c>
      <c r="T337" s="41">
        <f t="shared" si="117"/>
        <v>0</v>
      </c>
      <c r="U337" s="41">
        <f t="shared" si="117"/>
        <v>0</v>
      </c>
      <c r="V337" s="41">
        <f t="shared" si="117"/>
        <v>0</v>
      </c>
      <c r="W337" s="41">
        <f t="shared" si="117"/>
        <v>0</v>
      </c>
      <c r="X337" s="41">
        <f t="shared" si="117"/>
        <v>0</v>
      </c>
      <c r="Y337" s="41">
        <f t="shared" si="117"/>
        <v>0</v>
      </c>
      <c r="Z337" s="41">
        <f t="shared" si="117"/>
        <v>0</v>
      </c>
      <c r="AA337" s="41">
        <f t="shared" si="117"/>
        <v>0</v>
      </c>
      <c r="AB337" s="41">
        <f t="shared" si="117"/>
        <v>0</v>
      </c>
      <c r="AC337" s="41">
        <f t="shared" si="117"/>
        <v>0</v>
      </c>
      <c r="AD337" s="41">
        <f t="shared" si="117"/>
        <v>0</v>
      </c>
      <c r="AE337" s="41">
        <f t="shared" si="117"/>
        <v>0</v>
      </c>
      <c r="AF337" s="41">
        <f t="shared" si="117"/>
        <v>0</v>
      </c>
      <c r="AG337" s="41">
        <f t="shared" si="117"/>
        <v>0</v>
      </c>
    </row>
    <row r="338" spans="2:33" ht="15" customHeight="1" x14ac:dyDescent="0.25">
      <c r="B338" s="36"/>
    </row>
    <row r="339" spans="2:33" ht="15" customHeight="1" x14ac:dyDescent="0.25">
      <c r="B339" s="2" t="s">
        <v>42</v>
      </c>
    </row>
    <row r="340" spans="2:33" ht="15" customHeight="1" x14ac:dyDescent="0.25">
      <c r="B340" s="36">
        <v>1</v>
      </c>
      <c r="C340" s="27"/>
      <c r="D340" s="41">
        <f>+D294</f>
        <v>0</v>
      </c>
      <c r="E340" s="41">
        <f t="shared" ref="E340:AG340" si="118">+E294</f>
        <v>0</v>
      </c>
      <c r="F340" s="41">
        <f t="shared" si="118"/>
        <v>0</v>
      </c>
      <c r="G340" s="41">
        <f t="shared" si="118"/>
        <v>0</v>
      </c>
      <c r="H340" s="41">
        <f t="shared" si="118"/>
        <v>0</v>
      </c>
      <c r="I340" s="41">
        <f t="shared" si="118"/>
        <v>0</v>
      </c>
      <c r="J340" s="41">
        <f t="shared" si="118"/>
        <v>137992.87018989769</v>
      </c>
      <c r="K340" s="41">
        <f t="shared" si="118"/>
        <v>0</v>
      </c>
      <c r="L340" s="41">
        <f t="shared" si="118"/>
        <v>0</v>
      </c>
      <c r="M340" s="41">
        <f t="shared" si="118"/>
        <v>0</v>
      </c>
      <c r="N340" s="41">
        <f t="shared" si="118"/>
        <v>0</v>
      </c>
      <c r="O340" s="41">
        <f t="shared" si="118"/>
        <v>0</v>
      </c>
      <c r="P340" s="41">
        <f t="shared" si="118"/>
        <v>0</v>
      </c>
      <c r="Q340" s="41">
        <f t="shared" si="118"/>
        <v>0</v>
      </c>
      <c r="R340" s="41">
        <f t="shared" si="118"/>
        <v>0</v>
      </c>
      <c r="S340" s="41">
        <f t="shared" si="118"/>
        <v>0</v>
      </c>
      <c r="T340" s="41">
        <f t="shared" si="118"/>
        <v>0</v>
      </c>
      <c r="U340" s="41">
        <f t="shared" si="118"/>
        <v>0</v>
      </c>
      <c r="V340" s="41">
        <f t="shared" si="118"/>
        <v>0</v>
      </c>
      <c r="W340" s="41">
        <f t="shared" si="118"/>
        <v>0</v>
      </c>
      <c r="X340" s="41">
        <f t="shared" si="118"/>
        <v>0</v>
      </c>
      <c r="Y340" s="41">
        <f t="shared" si="118"/>
        <v>0</v>
      </c>
      <c r="Z340" s="41">
        <f t="shared" si="118"/>
        <v>0</v>
      </c>
      <c r="AA340" s="41">
        <f t="shared" si="118"/>
        <v>0</v>
      </c>
      <c r="AB340" s="41">
        <f t="shared" si="118"/>
        <v>0</v>
      </c>
      <c r="AC340" s="41">
        <f t="shared" si="118"/>
        <v>0</v>
      </c>
      <c r="AD340" s="41">
        <f t="shared" si="118"/>
        <v>0</v>
      </c>
      <c r="AE340" s="41">
        <f t="shared" si="118"/>
        <v>0</v>
      </c>
      <c r="AF340" s="41">
        <f t="shared" si="118"/>
        <v>0</v>
      </c>
      <c r="AG340" s="41">
        <f t="shared" si="118"/>
        <v>0</v>
      </c>
    </row>
    <row r="341" spans="2:33" ht="15" customHeight="1" x14ac:dyDescent="0.25">
      <c r="B341" s="36">
        <f>+B340+1</f>
        <v>2</v>
      </c>
      <c r="C341" s="27"/>
      <c r="D341" s="41">
        <f t="shared" ref="D341:AG341" si="119">+D295</f>
        <v>0</v>
      </c>
      <c r="E341" s="41">
        <f t="shared" si="119"/>
        <v>0</v>
      </c>
      <c r="F341" s="41">
        <f t="shared" si="119"/>
        <v>0</v>
      </c>
      <c r="G341" s="41">
        <f t="shared" si="119"/>
        <v>0</v>
      </c>
      <c r="H341" s="41">
        <f t="shared" si="119"/>
        <v>0</v>
      </c>
      <c r="I341" s="41">
        <f t="shared" si="119"/>
        <v>0</v>
      </c>
      <c r="J341" s="41">
        <f t="shared" si="119"/>
        <v>0</v>
      </c>
      <c r="K341" s="41">
        <f t="shared" si="119"/>
        <v>134265.74288953163</v>
      </c>
      <c r="L341" s="41">
        <f t="shared" si="119"/>
        <v>0</v>
      </c>
      <c r="M341" s="41">
        <f t="shared" si="119"/>
        <v>0</v>
      </c>
      <c r="N341" s="41">
        <f t="shared" si="119"/>
        <v>0</v>
      </c>
      <c r="O341" s="41">
        <f t="shared" si="119"/>
        <v>0</v>
      </c>
      <c r="P341" s="41">
        <f t="shared" si="119"/>
        <v>0</v>
      </c>
      <c r="Q341" s="41">
        <f t="shared" si="119"/>
        <v>0</v>
      </c>
      <c r="R341" s="41">
        <f t="shared" si="119"/>
        <v>0</v>
      </c>
      <c r="S341" s="41">
        <f t="shared" si="119"/>
        <v>0</v>
      </c>
      <c r="T341" s="41">
        <f t="shared" si="119"/>
        <v>0</v>
      </c>
      <c r="U341" s="41">
        <f t="shared" si="119"/>
        <v>0</v>
      </c>
      <c r="V341" s="41">
        <f t="shared" si="119"/>
        <v>0</v>
      </c>
      <c r="W341" s="41">
        <f t="shared" si="119"/>
        <v>0</v>
      </c>
      <c r="X341" s="41">
        <f t="shared" si="119"/>
        <v>0</v>
      </c>
      <c r="Y341" s="41">
        <f t="shared" si="119"/>
        <v>0</v>
      </c>
      <c r="Z341" s="41">
        <f t="shared" si="119"/>
        <v>0</v>
      </c>
      <c r="AA341" s="41">
        <f t="shared" si="119"/>
        <v>0</v>
      </c>
      <c r="AB341" s="41">
        <f t="shared" si="119"/>
        <v>0</v>
      </c>
      <c r="AC341" s="41">
        <f t="shared" si="119"/>
        <v>0</v>
      </c>
      <c r="AD341" s="41">
        <f t="shared" si="119"/>
        <v>0</v>
      </c>
      <c r="AE341" s="41">
        <f t="shared" si="119"/>
        <v>0</v>
      </c>
      <c r="AF341" s="41">
        <f t="shared" si="119"/>
        <v>0</v>
      </c>
      <c r="AG341" s="41">
        <f t="shared" si="119"/>
        <v>0</v>
      </c>
    </row>
    <row r="342" spans="2:33" ht="15" customHeight="1" x14ac:dyDescent="0.25">
      <c r="B342" s="36">
        <f t="shared" ref="B342:B359" si="120">+B341+1</f>
        <v>3</v>
      </c>
      <c r="C342" s="27"/>
      <c r="D342" s="41">
        <f t="shared" ref="D342:AG342" si="121">+D296</f>
        <v>0</v>
      </c>
      <c r="E342" s="41">
        <f t="shared" si="121"/>
        <v>0</v>
      </c>
      <c r="F342" s="41">
        <f t="shared" si="121"/>
        <v>0</v>
      </c>
      <c r="G342" s="41">
        <f t="shared" si="121"/>
        <v>0</v>
      </c>
      <c r="H342" s="41">
        <f t="shared" si="121"/>
        <v>0</v>
      </c>
      <c r="I342" s="41">
        <f t="shared" si="121"/>
        <v>0</v>
      </c>
      <c r="J342" s="41">
        <f t="shared" si="121"/>
        <v>0</v>
      </c>
      <c r="K342" s="41">
        <f t="shared" si="121"/>
        <v>66614.198474128178</v>
      </c>
      <c r="L342" s="41">
        <f t="shared" si="121"/>
        <v>0</v>
      </c>
      <c r="M342" s="41">
        <f t="shared" si="121"/>
        <v>0</v>
      </c>
      <c r="N342" s="41">
        <f t="shared" si="121"/>
        <v>0</v>
      </c>
      <c r="O342" s="41">
        <f t="shared" si="121"/>
        <v>0</v>
      </c>
      <c r="P342" s="41">
        <f t="shared" si="121"/>
        <v>0</v>
      </c>
      <c r="Q342" s="41">
        <f t="shared" si="121"/>
        <v>0</v>
      </c>
      <c r="R342" s="41">
        <f t="shared" si="121"/>
        <v>0</v>
      </c>
      <c r="S342" s="41">
        <f t="shared" si="121"/>
        <v>0</v>
      </c>
      <c r="T342" s="41">
        <f t="shared" si="121"/>
        <v>0</v>
      </c>
      <c r="U342" s="41">
        <f t="shared" si="121"/>
        <v>0</v>
      </c>
      <c r="V342" s="41">
        <f t="shared" si="121"/>
        <v>0</v>
      </c>
      <c r="W342" s="41">
        <f t="shared" si="121"/>
        <v>0</v>
      </c>
      <c r="X342" s="41">
        <f t="shared" si="121"/>
        <v>0</v>
      </c>
      <c r="Y342" s="41">
        <f t="shared" si="121"/>
        <v>0</v>
      </c>
      <c r="Z342" s="41">
        <f t="shared" si="121"/>
        <v>0</v>
      </c>
      <c r="AA342" s="41">
        <f t="shared" si="121"/>
        <v>0</v>
      </c>
      <c r="AB342" s="41">
        <f t="shared" si="121"/>
        <v>0</v>
      </c>
      <c r="AC342" s="41">
        <f t="shared" si="121"/>
        <v>0</v>
      </c>
      <c r="AD342" s="41">
        <f t="shared" si="121"/>
        <v>0</v>
      </c>
      <c r="AE342" s="41">
        <f t="shared" si="121"/>
        <v>0</v>
      </c>
      <c r="AF342" s="41">
        <f t="shared" si="121"/>
        <v>0</v>
      </c>
      <c r="AG342" s="41">
        <f t="shared" si="121"/>
        <v>0</v>
      </c>
    </row>
    <row r="343" spans="2:33" ht="15" customHeight="1" x14ac:dyDescent="0.25">
      <c r="B343" s="36">
        <f t="shared" si="120"/>
        <v>4</v>
      </c>
      <c r="C343" s="27"/>
      <c r="D343" s="41">
        <f t="shared" ref="D343:AG343" si="122">+D297</f>
        <v>0</v>
      </c>
      <c r="E343" s="41">
        <f t="shared" si="122"/>
        <v>0</v>
      </c>
      <c r="F343" s="41">
        <f t="shared" si="122"/>
        <v>0</v>
      </c>
      <c r="G343" s="41">
        <f t="shared" si="122"/>
        <v>0</v>
      </c>
      <c r="H343" s="41">
        <f t="shared" si="122"/>
        <v>0</v>
      </c>
      <c r="I343" s="41">
        <f t="shared" si="122"/>
        <v>0</v>
      </c>
      <c r="J343" s="41">
        <f t="shared" si="122"/>
        <v>105149.74263928973</v>
      </c>
      <c r="K343" s="41">
        <f t="shared" si="122"/>
        <v>0</v>
      </c>
      <c r="L343" s="41">
        <f t="shared" si="122"/>
        <v>0</v>
      </c>
      <c r="M343" s="41">
        <f t="shared" si="122"/>
        <v>0</v>
      </c>
      <c r="N343" s="41">
        <f t="shared" si="122"/>
        <v>0</v>
      </c>
      <c r="O343" s="41">
        <f t="shared" si="122"/>
        <v>0</v>
      </c>
      <c r="P343" s="41">
        <f t="shared" si="122"/>
        <v>0</v>
      </c>
      <c r="Q343" s="41">
        <f t="shared" si="122"/>
        <v>0</v>
      </c>
      <c r="R343" s="41">
        <f t="shared" si="122"/>
        <v>0</v>
      </c>
      <c r="S343" s="41">
        <f t="shared" si="122"/>
        <v>0</v>
      </c>
      <c r="T343" s="41">
        <f t="shared" si="122"/>
        <v>0</v>
      </c>
      <c r="U343" s="41">
        <f t="shared" si="122"/>
        <v>0</v>
      </c>
      <c r="V343" s="41">
        <f t="shared" si="122"/>
        <v>0</v>
      </c>
      <c r="W343" s="41">
        <f t="shared" si="122"/>
        <v>0</v>
      </c>
      <c r="X343" s="41">
        <f t="shared" si="122"/>
        <v>0</v>
      </c>
      <c r="Y343" s="41">
        <f t="shared" si="122"/>
        <v>0</v>
      </c>
      <c r="Z343" s="41">
        <f t="shared" si="122"/>
        <v>0</v>
      </c>
      <c r="AA343" s="41">
        <f t="shared" si="122"/>
        <v>0</v>
      </c>
      <c r="AB343" s="41">
        <f t="shared" si="122"/>
        <v>0</v>
      </c>
      <c r="AC343" s="41">
        <f t="shared" si="122"/>
        <v>0</v>
      </c>
      <c r="AD343" s="41">
        <f t="shared" si="122"/>
        <v>0</v>
      </c>
      <c r="AE343" s="41">
        <f t="shared" si="122"/>
        <v>0</v>
      </c>
      <c r="AF343" s="41">
        <f t="shared" si="122"/>
        <v>0</v>
      </c>
      <c r="AG343" s="41">
        <f t="shared" si="122"/>
        <v>0</v>
      </c>
    </row>
    <row r="344" spans="2:33" ht="15" customHeight="1" x14ac:dyDescent="0.25">
      <c r="B344" s="36">
        <f t="shared" si="120"/>
        <v>5</v>
      </c>
      <c r="C344" s="27"/>
      <c r="D344" s="41">
        <f t="shared" ref="D344:AG344" si="123">+D298</f>
        <v>0</v>
      </c>
      <c r="E344" s="41">
        <f t="shared" si="123"/>
        <v>0</v>
      </c>
      <c r="F344" s="41">
        <f t="shared" si="123"/>
        <v>0</v>
      </c>
      <c r="G344" s="41">
        <f t="shared" si="123"/>
        <v>0</v>
      </c>
      <c r="H344" s="41">
        <f t="shared" si="123"/>
        <v>0</v>
      </c>
      <c r="I344" s="41">
        <f t="shared" si="123"/>
        <v>0</v>
      </c>
      <c r="J344" s="41">
        <f t="shared" si="123"/>
        <v>0</v>
      </c>
      <c r="K344" s="41">
        <f t="shared" si="123"/>
        <v>0</v>
      </c>
      <c r="L344" s="41">
        <f t="shared" si="123"/>
        <v>0</v>
      </c>
      <c r="M344" s="41">
        <f t="shared" si="123"/>
        <v>156798.2280351693</v>
      </c>
      <c r="N344" s="41">
        <f t="shared" si="123"/>
        <v>0</v>
      </c>
      <c r="O344" s="41">
        <f t="shared" si="123"/>
        <v>0</v>
      </c>
      <c r="P344" s="41">
        <f t="shared" si="123"/>
        <v>0</v>
      </c>
      <c r="Q344" s="41">
        <f t="shared" si="123"/>
        <v>0</v>
      </c>
      <c r="R344" s="41">
        <f t="shared" si="123"/>
        <v>0</v>
      </c>
      <c r="S344" s="41">
        <f t="shared" si="123"/>
        <v>0</v>
      </c>
      <c r="T344" s="41">
        <f t="shared" si="123"/>
        <v>0</v>
      </c>
      <c r="U344" s="41">
        <f t="shared" si="123"/>
        <v>0</v>
      </c>
      <c r="V344" s="41">
        <f t="shared" si="123"/>
        <v>0</v>
      </c>
      <c r="W344" s="41">
        <f t="shared" si="123"/>
        <v>0</v>
      </c>
      <c r="X344" s="41">
        <f t="shared" si="123"/>
        <v>0</v>
      </c>
      <c r="Y344" s="41">
        <f t="shared" si="123"/>
        <v>0</v>
      </c>
      <c r="Z344" s="41">
        <f t="shared" si="123"/>
        <v>0</v>
      </c>
      <c r="AA344" s="41">
        <f t="shared" si="123"/>
        <v>0</v>
      </c>
      <c r="AB344" s="41">
        <f t="shared" si="123"/>
        <v>0</v>
      </c>
      <c r="AC344" s="41">
        <f t="shared" si="123"/>
        <v>0</v>
      </c>
      <c r="AD344" s="41">
        <f t="shared" si="123"/>
        <v>0</v>
      </c>
      <c r="AE344" s="41">
        <f t="shared" si="123"/>
        <v>0</v>
      </c>
      <c r="AF344" s="41">
        <f t="shared" si="123"/>
        <v>0</v>
      </c>
      <c r="AG344" s="41">
        <f t="shared" si="123"/>
        <v>0</v>
      </c>
    </row>
    <row r="345" spans="2:33" ht="15" customHeight="1" x14ac:dyDescent="0.25">
      <c r="B345" s="36">
        <f t="shared" si="120"/>
        <v>6</v>
      </c>
      <c r="C345" s="27"/>
      <c r="D345" s="41">
        <f t="shared" ref="D345:AG345" si="124">+D299</f>
        <v>0</v>
      </c>
      <c r="E345" s="41">
        <f t="shared" si="124"/>
        <v>0</v>
      </c>
      <c r="F345" s="41">
        <f t="shared" si="124"/>
        <v>0</v>
      </c>
      <c r="G345" s="41">
        <f t="shared" si="124"/>
        <v>0</v>
      </c>
      <c r="H345" s="41">
        <f t="shared" si="124"/>
        <v>0</v>
      </c>
      <c r="I345" s="41">
        <f t="shared" si="124"/>
        <v>0</v>
      </c>
      <c r="J345" s="41">
        <f t="shared" si="124"/>
        <v>0</v>
      </c>
      <c r="K345" s="41">
        <f t="shared" si="124"/>
        <v>0</v>
      </c>
      <c r="L345" s="41">
        <f t="shared" si="124"/>
        <v>106748.07170528179</v>
      </c>
      <c r="M345" s="41">
        <f t="shared" si="124"/>
        <v>0</v>
      </c>
      <c r="N345" s="41">
        <f t="shared" si="124"/>
        <v>0</v>
      </c>
      <c r="O345" s="41">
        <f t="shared" si="124"/>
        <v>0</v>
      </c>
      <c r="P345" s="41">
        <f t="shared" si="124"/>
        <v>0</v>
      </c>
      <c r="Q345" s="41">
        <f t="shared" si="124"/>
        <v>0</v>
      </c>
      <c r="R345" s="41">
        <f t="shared" si="124"/>
        <v>0</v>
      </c>
      <c r="S345" s="41">
        <f t="shared" si="124"/>
        <v>0</v>
      </c>
      <c r="T345" s="41">
        <f t="shared" si="124"/>
        <v>0</v>
      </c>
      <c r="U345" s="41">
        <f t="shared" si="124"/>
        <v>0</v>
      </c>
      <c r="V345" s="41">
        <f t="shared" si="124"/>
        <v>0</v>
      </c>
      <c r="W345" s="41">
        <f t="shared" si="124"/>
        <v>0</v>
      </c>
      <c r="X345" s="41">
        <f t="shared" si="124"/>
        <v>0</v>
      </c>
      <c r="Y345" s="41">
        <f t="shared" si="124"/>
        <v>0</v>
      </c>
      <c r="Z345" s="41">
        <f t="shared" si="124"/>
        <v>0</v>
      </c>
      <c r="AA345" s="41">
        <f t="shared" si="124"/>
        <v>0</v>
      </c>
      <c r="AB345" s="41">
        <f t="shared" si="124"/>
        <v>0</v>
      </c>
      <c r="AC345" s="41">
        <f t="shared" si="124"/>
        <v>0</v>
      </c>
      <c r="AD345" s="41">
        <f t="shared" si="124"/>
        <v>0</v>
      </c>
      <c r="AE345" s="41">
        <f t="shared" si="124"/>
        <v>0</v>
      </c>
      <c r="AF345" s="41">
        <f t="shared" si="124"/>
        <v>0</v>
      </c>
      <c r="AG345" s="41">
        <f t="shared" si="124"/>
        <v>0</v>
      </c>
    </row>
    <row r="346" spans="2:33" ht="15" customHeight="1" x14ac:dyDescent="0.25">
      <c r="B346" s="36">
        <f t="shared" si="120"/>
        <v>7</v>
      </c>
      <c r="C346" s="27"/>
      <c r="D346" s="41">
        <f t="shared" ref="D346:AG346" si="125">+D300</f>
        <v>0</v>
      </c>
      <c r="E346" s="41">
        <f t="shared" si="125"/>
        <v>0</v>
      </c>
      <c r="F346" s="41">
        <f t="shared" si="125"/>
        <v>0</v>
      </c>
      <c r="G346" s="41">
        <f t="shared" si="125"/>
        <v>0</v>
      </c>
      <c r="H346" s="41">
        <f t="shared" si="125"/>
        <v>0</v>
      </c>
      <c r="I346" s="41">
        <f t="shared" si="125"/>
        <v>0</v>
      </c>
      <c r="J346" s="41">
        <f t="shared" si="125"/>
        <v>0</v>
      </c>
      <c r="K346" s="41">
        <f t="shared" si="125"/>
        <v>57097.884406395584</v>
      </c>
      <c r="L346" s="41">
        <f t="shared" si="125"/>
        <v>0</v>
      </c>
      <c r="M346" s="41">
        <f t="shared" si="125"/>
        <v>0</v>
      </c>
      <c r="N346" s="41">
        <f t="shared" si="125"/>
        <v>0</v>
      </c>
      <c r="O346" s="41">
        <f t="shared" si="125"/>
        <v>0</v>
      </c>
      <c r="P346" s="41">
        <f t="shared" si="125"/>
        <v>0</v>
      </c>
      <c r="Q346" s="41">
        <f t="shared" si="125"/>
        <v>0</v>
      </c>
      <c r="R346" s="41">
        <f t="shared" si="125"/>
        <v>0</v>
      </c>
      <c r="S346" s="41">
        <f t="shared" si="125"/>
        <v>0</v>
      </c>
      <c r="T346" s="41">
        <f t="shared" si="125"/>
        <v>0</v>
      </c>
      <c r="U346" s="41">
        <f t="shared" si="125"/>
        <v>0</v>
      </c>
      <c r="V346" s="41">
        <f t="shared" si="125"/>
        <v>0</v>
      </c>
      <c r="W346" s="41">
        <f t="shared" si="125"/>
        <v>0</v>
      </c>
      <c r="X346" s="41">
        <f t="shared" si="125"/>
        <v>0</v>
      </c>
      <c r="Y346" s="41">
        <f t="shared" si="125"/>
        <v>0</v>
      </c>
      <c r="Z346" s="41">
        <f t="shared" si="125"/>
        <v>0</v>
      </c>
      <c r="AA346" s="41">
        <f t="shared" si="125"/>
        <v>0</v>
      </c>
      <c r="AB346" s="41">
        <f t="shared" si="125"/>
        <v>0</v>
      </c>
      <c r="AC346" s="41">
        <f t="shared" si="125"/>
        <v>0</v>
      </c>
      <c r="AD346" s="41">
        <f t="shared" si="125"/>
        <v>0</v>
      </c>
      <c r="AE346" s="41">
        <f t="shared" si="125"/>
        <v>0</v>
      </c>
      <c r="AF346" s="41">
        <f t="shared" si="125"/>
        <v>0</v>
      </c>
      <c r="AG346" s="41">
        <f t="shared" si="125"/>
        <v>0</v>
      </c>
    </row>
    <row r="347" spans="2:33" ht="15" customHeight="1" x14ac:dyDescent="0.25">
      <c r="B347" s="36">
        <f t="shared" si="120"/>
        <v>8</v>
      </c>
      <c r="C347" s="27"/>
      <c r="D347" s="41">
        <f t="shared" ref="D347:AG347" si="126">+D301</f>
        <v>0</v>
      </c>
      <c r="E347" s="41">
        <f t="shared" si="126"/>
        <v>0</v>
      </c>
      <c r="F347" s="41">
        <f t="shared" si="126"/>
        <v>0</v>
      </c>
      <c r="G347" s="41">
        <f t="shared" si="126"/>
        <v>0</v>
      </c>
      <c r="H347" s="41">
        <f t="shared" si="126"/>
        <v>0</v>
      </c>
      <c r="I347" s="41">
        <f t="shared" si="126"/>
        <v>0</v>
      </c>
      <c r="J347" s="41">
        <f t="shared" si="126"/>
        <v>185884.58882775213</v>
      </c>
      <c r="K347" s="41">
        <f t="shared" si="126"/>
        <v>0</v>
      </c>
      <c r="L347" s="41">
        <f t="shared" si="126"/>
        <v>0</v>
      </c>
      <c r="M347" s="41">
        <f t="shared" si="126"/>
        <v>0</v>
      </c>
      <c r="N347" s="41">
        <f t="shared" si="126"/>
        <v>0</v>
      </c>
      <c r="O347" s="41">
        <f t="shared" si="126"/>
        <v>0</v>
      </c>
      <c r="P347" s="41">
        <f t="shared" si="126"/>
        <v>0</v>
      </c>
      <c r="Q347" s="41">
        <f t="shared" si="126"/>
        <v>0</v>
      </c>
      <c r="R347" s="41">
        <f t="shared" si="126"/>
        <v>0</v>
      </c>
      <c r="S347" s="41">
        <f t="shared" si="126"/>
        <v>0</v>
      </c>
      <c r="T347" s="41">
        <f t="shared" si="126"/>
        <v>0</v>
      </c>
      <c r="U347" s="41">
        <f t="shared" si="126"/>
        <v>0</v>
      </c>
      <c r="V347" s="41">
        <f t="shared" si="126"/>
        <v>0</v>
      </c>
      <c r="W347" s="41">
        <f t="shared" si="126"/>
        <v>0</v>
      </c>
      <c r="X347" s="41">
        <f t="shared" si="126"/>
        <v>0</v>
      </c>
      <c r="Y347" s="41">
        <f t="shared" si="126"/>
        <v>0</v>
      </c>
      <c r="Z347" s="41">
        <f t="shared" si="126"/>
        <v>0</v>
      </c>
      <c r="AA347" s="41">
        <f t="shared" si="126"/>
        <v>0</v>
      </c>
      <c r="AB347" s="41">
        <f t="shared" si="126"/>
        <v>0</v>
      </c>
      <c r="AC347" s="41">
        <f t="shared" si="126"/>
        <v>0</v>
      </c>
      <c r="AD347" s="41">
        <f t="shared" si="126"/>
        <v>0</v>
      </c>
      <c r="AE347" s="41">
        <f t="shared" si="126"/>
        <v>0</v>
      </c>
      <c r="AF347" s="41">
        <f t="shared" si="126"/>
        <v>0</v>
      </c>
      <c r="AG347" s="41">
        <f t="shared" si="126"/>
        <v>0</v>
      </c>
    </row>
    <row r="348" spans="2:33" ht="15" customHeight="1" x14ac:dyDescent="0.25">
      <c r="B348" s="36">
        <f t="shared" si="120"/>
        <v>9</v>
      </c>
      <c r="C348" s="27"/>
      <c r="D348" s="41">
        <f t="shared" ref="D348:AG348" si="127">+D302</f>
        <v>0</v>
      </c>
      <c r="E348" s="41">
        <f t="shared" si="127"/>
        <v>0</v>
      </c>
      <c r="F348" s="41">
        <f t="shared" si="127"/>
        <v>0</v>
      </c>
      <c r="G348" s="41">
        <f t="shared" si="127"/>
        <v>0</v>
      </c>
      <c r="H348" s="41">
        <f t="shared" si="127"/>
        <v>0</v>
      </c>
      <c r="I348" s="41">
        <f t="shared" si="127"/>
        <v>0</v>
      </c>
      <c r="J348" s="41">
        <f t="shared" si="127"/>
        <v>0</v>
      </c>
      <c r="K348" s="41">
        <f t="shared" si="127"/>
        <v>267611.37831125915</v>
      </c>
      <c r="L348" s="41">
        <f t="shared" si="127"/>
        <v>0</v>
      </c>
      <c r="M348" s="41">
        <f t="shared" si="127"/>
        <v>0</v>
      </c>
      <c r="N348" s="41">
        <f t="shared" si="127"/>
        <v>0</v>
      </c>
      <c r="O348" s="41">
        <f t="shared" si="127"/>
        <v>0</v>
      </c>
      <c r="P348" s="41">
        <f t="shared" si="127"/>
        <v>0</v>
      </c>
      <c r="Q348" s="41">
        <f t="shared" si="127"/>
        <v>0</v>
      </c>
      <c r="R348" s="41">
        <f t="shared" si="127"/>
        <v>0</v>
      </c>
      <c r="S348" s="41">
        <f t="shared" si="127"/>
        <v>0</v>
      </c>
      <c r="T348" s="41">
        <f t="shared" si="127"/>
        <v>0</v>
      </c>
      <c r="U348" s="41">
        <f t="shared" si="127"/>
        <v>0</v>
      </c>
      <c r="V348" s="41">
        <f t="shared" si="127"/>
        <v>0</v>
      </c>
      <c r="W348" s="41">
        <f t="shared" si="127"/>
        <v>0</v>
      </c>
      <c r="X348" s="41">
        <f t="shared" si="127"/>
        <v>0</v>
      </c>
      <c r="Y348" s="41">
        <f t="shared" si="127"/>
        <v>0</v>
      </c>
      <c r="Z348" s="41">
        <f t="shared" si="127"/>
        <v>0</v>
      </c>
      <c r="AA348" s="41">
        <f t="shared" si="127"/>
        <v>0</v>
      </c>
      <c r="AB348" s="41">
        <f t="shared" si="127"/>
        <v>0</v>
      </c>
      <c r="AC348" s="41">
        <f t="shared" si="127"/>
        <v>0</v>
      </c>
      <c r="AD348" s="41">
        <f t="shared" si="127"/>
        <v>0</v>
      </c>
      <c r="AE348" s="41">
        <f t="shared" si="127"/>
        <v>0</v>
      </c>
      <c r="AF348" s="41">
        <f t="shared" si="127"/>
        <v>0</v>
      </c>
      <c r="AG348" s="41">
        <f t="shared" si="127"/>
        <v>0</v>
      </c>
    </row>
    <row r="349" spans="2:33" ht="15" customHeight="1" x14ac:dyDescent="0.25">
      <c r="B349" s="36">
        <f t="shared" si="120"/>
        <v>10</v>
      </c>
      <c r="C349" s="27"/>
      <c r="D349" s="41">
        <f t="shared" ref="D349:AG349" si="128">+D303</f>
        <v>0</v>
      </c>
      <c r="E349" s="41">
        <f t="shared" si="128"/>
        <v>0</v>
      </c>
      <c r="F349" s="41">
        <f t="shared" si="128"/>
        <v>0</v>
      </c>
      <c r="G349" s="41">
        <f t="shared" si="128"/>
        <v>0</v>
      </c>
      <c r="H349" s="41">
        <f t="shared" si="128"/>
        <v>0</v>
      </c>
      <c r="I349" s="41">
        <f t="shared" si="128"/>
        <v>0</v>
      </c>
      <c r="J349" s="41">
        <f t="shared" si="128"/>
        <v>0</v>
      </c>
      <c r="K349" s="41">
        <f t="shared" si="128"/>
        <v>0</v>
      </c>
      <c r="L349" s="41">
        <f t="shared" si="128"/>
        <v>0</v>
      </c>
      <c r="M349" s="41">
        <f t="shared" si="128"/>
        <v>195719.07695515148</v>
      </c>
      <c r="N349" s="41">
        <f t="shared" si="128"/>
        <v>0</v>
      </c>
      <c r="O349" s="41">
        <f t="shared" si="128"/>
        <v>0</v>
      </c>
      <c r="P349" s="41">
        <f t="shared" si="128"/>
        <v>0</v>
      </c>
      <c r="Q349" s="41">
        <f t="shared" si="128"/>
        <v>0</v>
      </c>
      <c r="R349" s="41">
        <f t="shared" si="128"/>
        <v>0</v>
      </c>
      <c r="S349" s="41">
        <f t="shared" si="128"/>
        <v>0</v>
      </c>
      <c r="T349" s="41">
        <f t="shared" si="128"/>
        <v>0</v>
      </c>
      <c r="U349" s="41">
        <f t="shared" si="128"/>
        <v>0</v>
      </c>
      <c r="V349" s="41">
        <f t="shared" si="128"/>
        <v>0</v>
      </c>
      <c r="W349" s="41">
        <f t="shared" si="128"/>
        <v>0</v>
      </c>
      <c r="X349" s="41">
        <f t="shared" si="128"/>
        <v>0</v>
      </c>
      <c r="Y349" s="41">
        <f t="shared" si="128"/>
        <v>0</v>
      </c>
      <c r="Z349" s="41">
        <f t="shared" si="128"/>
        <v>0</v>
      </c>
      <c r="AA349" s="41">
        <f t="shared" si="128"/>
        <v>0</v>
      </c>
      <c r="AB349" s="41">
        <f t="shared" si="128"/>
        <v>0</v>
      </c>
      <c r="AC349" s="41">
        <f t="shared" si="128"/>
        <v>0</v>
      </c>
      <c r="AD349" s="41">
        <f t="shared" si="128"/>
        <v>0</v>
      </c>
      <c r="AE349" s="41">
        <f t="shared" si="128"/>
        <v>0</v>
      </c>
      <c r="AF349" s="41">
        <f t="shared" si="128"/>
        <v>0</v>
      </c>
      <c r="AG349" s="41">
        <f t="shared" si="128"/>
        <v>0</v>
      </c>
    </row>
    <row r="350" spans="2:33" ht="15" customHeight="1" x14ac:dyDescent="0.25">
      <c r="B350" s="36">
        <f t="shared" si="120"/>
        <v>11</v>
      </c>
      <c r="C350" s="27"/>
      <c r="D350" s="41">
        <f t="shared" ref="D350:AG350" si="129">+D304</f>
        <v>0</v>
      </c>
      <c r="E350" s="41">
        <f t="shared" si="129"/>
        <v>0</v>
      </c>
      <c r="F350" s="41">
        <f t="shared" si="129"/>
        <v>0</v>
      </c>
      <c r="G350" s="41">
        <f t="shared" si="129"/>
        <v>0</v>
      </c>
      <c r="H350" s="41">
        <f t="shared" si="129"/>
        <v>0</v>
      </c>
      <c r="I350" s="41">
        <f t="shared" si="129"/>
        <v>0</v>
      </c>
      <c r="J350" s="41">
        <f t="shared" si="129"/>
        <v>0</v>
      </c>
      <c r="K350" s="41">
        <f t="shared" si="129"/>
        <v>0</v>
      </c>
      <c r="L350" s="41">
        <f t="shared" si="129"/>
        <v>118608.96856142422</v>
      </c>
      <c r="M350" s="41">
        <f t="shared" si="129"/>
        <v>0</v>
      </c>
      <c r="N350" s="41">
        <f t="shared" si="129"/>
        <v>0</v>
      </c>
      <c r="O350" s="41">
        <f t="shared" si="129"/>
        <v>0</v>
      </c>
      <c r="P350" s="41">
        <f t="shared" si="129"/>
        <v>0</v>
      </c>
      <c r="Q350" s="41">
        <f t="shared" si="129"/>
        <v>0</v>
      </c>
      <c r="R350" s="41">
        <f t="shared" si="129"/>
        <v>0</v>
      </c>
      <c r="S350" s="41">
        <f t="shared" si="129"/>
        <v>0</v>
      </c>
      <c r="T350" s="41">
        <f t="shared" si="129"/>
        <v>0</v>
      </c>
      <c r="U350" s="41">
        <f t="shared" si="129"/>
        <v>0</v>
      </c>
      <c r="V350" s="41">
        <f t="shared" si="129"/>
        <v>0</v>
      </c>
      <c r="W350" s="41">
        <f t="shared" si="129"/>
        <v>0</v>
      </c>
      <c r="X350" s="41">
        <f t="shared" si="129"/>
        <v>0</v>
      </c>
      <c r="Y350" s="41">
        <f t="shared" si="129"/>
        <v>0</v>
      </c>
      <c r="Z350" s="41">
        <f t="shared" si="129"/>
        <v>0</v>
      </c>
      <c r="AA350" s="41">
        <f t="shared" si="129"/>
        <v>0</v>
      </c>
      <c r="AB350" s="41">
        <f t="shared" si="129"/>
        <v>0</v>
      </c>
      <c r="AC350" s="41">
        <f t="shared" si="129"/>
        <v>0</v>
      </c>
      <c r="AD350" s="41">
        <f t="shared" si="129"/>
        <v>0</v>
      </c>
      <c r="AE350" s="41">
        <f t="shared" si="129"/>
        <v>0</v>
      </c>
      <c r="AF350" s="41">
        <f t="shared" si="129"/>
        <v>0</v>
      </c>
      <c r="AG350" s="41">
        <f t="shared" si="129"/>
        <v>0</v>
      </c>
    </row>
    <row r="351" spans="2:33" ht="15" customHeight="1" x14ac:dyDescent="0.25">
      <c r="B351" s="36">
        <f t="shared" si="120"/>
        <v>12</v>
      </c>
      <c r="C351" s="27"/>
      <c r="D351" s="41">
        <f t="shared" ref="D351:AG351" si="130">+D305</f>
        <v>0</v>
      </c>
      <c r="E351" s="41">
        <f t="shared" si="130"/>
        <v>0</v>
      </c>
      <c r="F351" s="41">
        <f t="shared" si="130"/>
        <v>0</v>
      </c>
      <c r="G351" s="41">
        <f t="shared" si="130"/>
        <v>0</v>
      </c>
      <c r="H351" s="41">
        <f t="shared" si="130"/>
        <v>0</v>
      </c>
      <c r="I351" s="41">
        <f t="shared" si="130"/>
        <v>0</v>
      </c>
      <c r="J351" s="41">
        <f t="shared" si="130"/>
        <v>0</v>
      </c>
      <c r="K351" s="41">
        <f t="shared" si="130"/>
        <v>111888.1190746097</v>
      </c>
      <c r="L351" s="41">
        <f t="shared" si="130"/>
        <v>0</v>
      </c>
      <c r="M351" s="41">
        <f t="shared" si="130"/>
        <v>0</v>
      </c>
      <c r="N351" s="41">
        <f t="shared" si="130"/>
        <v>0</v>
      </c>
      <c r="O351" s="41">
        <f t="shared" si="130"/>
        <v>0</v>
      </c>
      <c r="P351" s="41">
        <f t="shared" si="130"/>
        <v>0</v>
      </c>
      <c r="Q351" s="41">
        <f t="shared" si="130"/>
        <v>0</v>
      </c>
      <c r="R351" s="41">
        <f t="shared" si="130"/>
        <v>0</v>
      </c>
      <c r="S351" s="41">
        <f t="shared" si="130"/>
        <v>0</v>
      </c>
      <c r="T351" s="41">
        <f t="shared" si="130"/>
        <v>0</v>
      </c>
      <c r="U351" s="41">
        <f t="shared" si="130"/>
        <v>0</v>
      </c>
      <c r="V351" s="41">
        <f t="shared" si="130"/>
        <v>0</v>
      </c>
      <c r="W351" s="41">
        <f t="shared" si="130"/>
        <v>0</v>
      </c>
      <c r="X351" s="41">
        <f t="shared" si="130"/>
        <v>0</v>
      </c>
      <c r="Y351" s="41">
        <f t="shared" si="130"/>
        <v>0</v>
      </c>
      <c r="Z351" s="41">
        <f t="shared" si="130"/>
        <v>0</v>
      </c>
      <c r="AA351" s="41">
        <f t="shared" si="130"/>
        <v>0</v>
      </c>
      <c r="AB351" s="41">
        <f t="shared" si="130"/>
        <v>0</v>
      </c>
      <c r="AC351" s="41">
        <f t="shared" si="130"/>
        <v>0</v>
      </c>
      <c r="AD351" s="41">
        <f t="shared" si="130"/>
        <v>0</v>
      </c>
      <c r="AE351" s="41">
        <f t="shared" si="130"/>
        <v>0</v>
      </c>
      <c r="AF351" s="41">
        <f t="shared" si="130"/>
        <v>0</v>
      </c>
      <c r="AG351" s="41">
        <f t="shared" si="130"/>
        <v>0</v>
      </c>
    </row>
    <row r="352" spans="2:33" ht="15" customHeight="1" x14ac:dyDescent="0.25">
      <c r="B352" s="36">
        <f t="shared" si="120"/>
        <v>13</v>
      </c>
      <c r="C352" s="27"/>
      <c r="D352" s="41">
        <f t="shared" ref="D352:AG352" si="131">+D306</f>
        <v>0</v>
      </c>
      <c r="E352" s="41">
        <f t="shared" si="131"/>
        <v>0</v>
      </c>
      <c r="F352" s="41">
        <f t="shared" si="131"/>
        <v>0</v>
      </c>
      <c r="G352" s="41">
        <f t="shared" si="131"/>
        <v>0</v>
      </c>
      <c r="H352" s="41">
        <f t="shared" si="131"/>
        <v>0</v>
      </c>
      <c r="I352" s="41">
        <f t="shared" si="131"/>
        <v>0</v>
      </c>
      <c r="J352" s="41">
        <f t="shared" si="131"/>
        <v>0</v>
      </c>
      <c r="K352" s="41">
        <f t="shared" si="131"/>
        <v>0</v>
      </c>
      <c r="L352" s="41">
        <f t="shared" si="131"/>
        <v>80914.606619733328</v>
      </c>
      <c r="M352" s="41">
        <f t="shared" si="131"/>
        <v>0</v>
      </c>
      <c r="N352" s="41">
        <f t="shared" si="131"/>
        <v>0</v>
      </c>
      <c r="O352" s="41">
        <f t="shared" si="131"/>
        <v>0</v>
      </c>
      <c r="P352" s="41">
        <f t="shared" si="131"/>
        <v>0</v>
      </c>
      <c r="Q352" s="41">
        <f t="shared" si="131"/>
        <v>0</v>
      </c>
      <c r="R352" s="41">
        <f t="shared" si="131"/>
        <v>0</v>
      </c>
      <c r="S352" s="41">
        <f t="shared" si="131"/>
        <v>0</v>
      </c>
      <c r="T352" s="41">
        <f t="shared" si="131"/>
        <v>0</v>
      </c>
      <c r="U352" s="41">
        <f t="shared" si="131"/>
        <v>0</v>
      </c>
      <c r="V352" s="41">
        <f t="shared" si="131"/>
        <v>0</v>
      </c>
      <c r="W352" s="41">
        <f t="shared" si="131"/>
        <v>0</v>
      </c>
      <c r="X352" s="41">
        <f t="shared" si="131"/>
        <v>0</v>
      </c>
      <c r="Y352" s="41">
        <f t="shared" si="131"/>
        <v>0</v>
      </c>
      <c r="Z352" s="41">
        <f t="shared" si="131"/>
        <v>0</v>
      </c>
      <c r="AA352" s="41">
        <f t="shared" si="131"/>
        <v>0</v>
      </c>
      <c r="AB352" s="41">
        <f t="shared" si="131"/>
        <v>0</v>
      </c>
      <c r="AC352" s="41">
        <f t="shared" si="131"/>
        <v>0</v>
      </c>
      <c r="AD352" s="41">
        <f t="shared" si="131"/>
        <v>0</v>
      </c>
      <c r="AE352" s="41">
        <f t="shared" si="131"/>
        <v>0</v>
      </c>
      <c r="AF352" s="41">
        <f t="shared" si="131"/>
        <v>0</v>
      </c>
      <c r="AG352" s="41">
        <f t="shared" si="131"/>
        <v>0</v>
      </c>
    </row>
    <row r="353" spans="1:33" ht="15" customHeight="1" x14ac:dyDescent="0.25">
      <c r="B353" s="36">
        <f t="shared" si="120"/>
        <v>14</v>
      </c>
      <c r="C353" s="27"/>
      <c r="D353" s="41">
        <f t="shared" ref="D353:AG353" si="132">+D307</f>
        <v>0</v>
      </c>
      <c r="E353" s="41">
        <f t="shared" si="132"/>
        <v>0</v>
      </c>
      <c r="F353" s="41">
        <f t="shared" si="132"/>
        <v>0</v>
      </c>
      <c r="G353" s="41">
        <f t="shared" si="132"/>
        <v>0</v>
      </c>
      <c r="H353" s="41">
        <f t="shared" si="132"/>
        <v>0</v>
      </c>
      <c r="I353" s="41">
        <f t="shared" si="132"/>
        <v>0</v>
      </c>
      <c r="J353" s="41">
        <f t="shared" si="132"/>
        <v>0</v>
      </c>
      <c r="K353" s="41">
        <f t="shared" si="132"/>
        <v>0</v>
      </c>
      <c r="L353" s="41">
        <f t="shared" si="132"/>
        <v>0</v>
      </c>
      <c r="M353" s="41">
        <f t="shared" si="132"/>
        <v>155893.76275988881</v>
      </c>
      <c r="N353" s="41">
        <f t="shared" si="132"/>
        <v>0</v>
      </c>
      <c r="O353" s="41">
        <f t="shared" si="132"/>
        <v>0</v>
      </c>
      <c r="P353" s="41">
        <f t="shared" si="132"/>
        <v>0</v>
      </c>
      <c r="Q353" s="41">
        <f t="shared" si="132"/>
        <v>0</v>
      </c>
      <c r="R353" s="41">
        <f t="shared" si="132"/>
        <v>0</v>
      </c>
      <c r="S353" s="41">
        <f t="shared" si="132"/>
        <v>0</v>
      </c>
      <c r="T353" s="41">
        <f t="shared" si="132"/>
        <v>0</v>
      </c>
      <c r="U353" s="41">
        <f t="shared" si="132"/>
        <v>0</v>
      </c>
      <c r="V353" s="41">
        <f t="shared" si="132"/>
        <v>0</v>
      </c>
      <c r="W353" s="41">
        <f t="shared" si="132"/>
        <v>0</v>
      </c>
      <c r="X353" s="41">
        <f t="shared" si="132"/>
        <v>0</v>
      </c>
      <c r="Y353" s="41">
        <f t="shared" si="132"/>
        <v>0</v>
      </c>
      <c r="Z353" s="41">
        <f t="shared" si="132"/>
        <v>0</v>
      </c>
      <c r="AA353" s="41">
        <f t="shared" si="132"/>
        <v>0</v>
      </c>
      <c r="AB353" s="41">
        <f t="shared" si="132"/>
        <v>0</v>
      </c>
      <c r="AC353" s="41">
        <f t="shared" si="132"/>
        <v>0</v>
      </c>
      <c r="AD353" s="41">
        <f t="shared" si="132"/>
        <v>0</v>
      </c>
      <c r="AE353" s="41">
        <f t="shared" si="132"/>
        <v>0</v>
      </c>
      <c r="AF353" s="41">
        <f t="shared" si="132"/>
        <v>0</v>
      </c>
      <c r="AG353" s="41">
        <f t="shared" si="132"/>
        <v>0</v>
      </c>
    </row>
    <row r="354" spans="1:33" ht="15" customHeight="1" x14ac:dyDescent="0.25">
      <c r="B354" s="36">
        <f t="shared" si="120"/>
        <v>15</v>
      </c>
      <c r="C354" s="27"/>
      <c r="D354" s="41">
        <f t="shared" ref="D354:AG354" si="133">+D308</f>
        <v>0</v>
      </c>
      <c r="E354" s="41">
        <f t="shared" si="133"/>
        <v>0</v>
      </c>
      <c r="F354" s="41">
        <f t="shared" si="133"/>
        <v>0</v>
      </c>
      <c r="G354" s="41">
        <f t="shared" si="133"/>
        <v>0</v>
      </c>
      <c r="H354" s="41">
        <f t="shared" si="133"/>
        <v>0</v>
      </c>
      <c r="I354" s="41">
        <f t="shared" si="133"/>
        <v>0</v>
      </c>
      <c r="J354" s="41">
        <f t="shared" si="133"/>
        <v>0</v>
      </c>
      <c r="K354" s="41">
        <f t="shared" si="133"/>
        <v>0</v>
      </c>
      <c r="L354" s="41">
        <f t="shared" si="133"/>
        <v>0</v>
      </c>
      <c r="M354" s="41">
        <f t="shared" si="133"/>
        <v>0</v>
      </c>
      <c r="N354" s="41">
        <f t="shared" si="133"/>
        <v>0</v>
      </c>
      <c r="O354" s="41">
        <f t="shared" si="133"/>
        <v>0</v>
      </c>
      <c r="P354" s="41">
        <f t="shared" si="133"/>
        <v>0</v>
      </c>
      <c r="Q354" s="41">
        <f t="shared" si="133"/>
        <v>0</v>
      </c>
      <c r="R354" s="41">
        <f t="shared" si="133"/>
        <v>0</v>
      </c>
      <c r="S354" s="41">
        <f t="shared" si="133"/>
        <v>0</v>
      </c>
      <c r="T354" s="41">
        <f t="shared" si="133"/>
        <v>0</v>
      </c>
      <c r="U354" s="41">
        <f t="shared" si="133"/>
        <v>0</v>
      </c>
      <c r="V354" s="41">
        <f t="shared" si="133"/>
        <v>0</v>
      </c>
      <c r="W354" s="41">
        <f t="shared" si="133"/>
        <v>0</v>
      </c>
      <c r="X354" s="41">
        <f t="shared" si="133"/>
        <v>0</v>
      </c>
      <c r="Y354" s="41">
        <f t="shared" si="133"/>
        <v>0</v>
      </c>
      <c r="Z354" s="41">
        <f t="shared" si="133"/>
        <v>0</v>
      </c>
      <c r="AA354" s="41">
        <f t="shared" si="133"/>
        <v>0</v>
      </c>
      <c r="AB354" s="41">
        <f t="shared" si="133"/>
        <v>0</v>
      </c>
      <c r="AC354" s="41">
        <f t="shared" si="133"/>
        <v>0</v>
      </c>
      <c r="AD354" s="41">
        <f t="shared" si="133"/>
        <v>0</v>
      </c>
      <c r="AE354" s="41">
        <f t="shared" si="133"/>
        <v>0</v>
      </c>
      <c r="AF354" s="41">
        <f t="shared" si="133"/>
        <v>0</v>
      </c>
      <c r="AG354" s="41">
        <f t="shared" si="133"/>
        <v>0</v>
      </c>
    </row>
    <row r="355" spans="1:33" ht="15" customHeight="1" x14ac:dyDescent="0.25">
      <c r="B355" s="36">
        <f t="shared" si="120"/>
        <v>16</v>
      </c>
      <c r="C355" s="27"/>
      <c r="D355" s="41">
        <f t="shared" ref="D355:AG355" si="134">+D309</f>
        <v>0</v>
      </c>
      <c r="E355" s="41">
        <f t="shared" si="134"/>
        <v>0</v>
      </c>
      <c r="F355" s="41">
        <f t="shared" si="134"/>
        <v>0</v>
      </c>
      <c r="G355" s="41">
        <f t="shared" si="134"/>
        <v>0</v>
      </c>
      <c r="H355" s="41">
        <f t="shared" si="134"/>
        <v>0</v>
      </c>
      <c r="I355" s="41">
        <f t="shared" si="134"/>
        <v>0</v>
      </c>
      <c r="J355" s="41">
        <f t="shared" si="134"/>
        <v>0</v>
      </c>
      <c r="K355" s="41">
        <f t="shared" si="134"/>
        <v>0</v>
      </c>
      <c r="L355" s="41">
        <f t="shared" si="134"/>
        <v>0</v>
      </c>
      <c r="M355" s="41">
        <f t="shared" si="134"/>
        <v>0</v>
      </c>
      <c r="N355" s="41">
        <f t="shared" si="134"/>
        <v>0</v>
      </c>
      <c r="O355" s="41">
        <f t="shared" si="134"/>
        <v>0</v>
      </c>
      <c r="P355" s="41">
        <f t="shared" si="134"/>
        <v>0</v>
      </c>
      <c r="Q355" s="41">
        <f t="shared" si="134"/>
        <v>0</v>
      </c>
      <c r="R355" s="41">
        <f t="shared" si="134"/>
        <v>0</v>
      </c>
      <c r="S355" s="41">
        <f t="shared" si="134"/>
        <v>0</v>
      </c>
      <c r="T355" s="41">
        <f t="shared" si="134"/>
        <v>0</v>
      </c>
      <c r="U355" s="41">
        <f t="shared" si="134"/>
        <v>0</v>
      </c>
      <c r="V355" s="41">
        <f t="shared" si="134"/>
        <v>0</v>
      </c>
      <c r="W355" s="41">
        <f t="shared" si="134"/>
        <v>0</v>
      </c>
      <c r="X355" s="41">
        <f t="shared" si="134"/>
        <v>0</v>
      </c>
      <c r="Y355" s="41">
        <f t="shared" si="134"/>
        <v>0</v>
      </c>
      <c r="Z355" s="41">
        <f t="shared" si="134"/>
        <v>0</v>
      </c>
      <c r="AA355" s="41">
        <f t="shared" si="134"/>
        <v>0</v>
      </c>
      <c r="AB355" s="41">
        <f t="shared" si="134"/>
        <v>0</v>
      </c>
      <c r="AC355" s="41">
        <f t="shared" si="134"/>
        <v>0</v>
      </c>
      <c r="AD355" s="41">
        <f t="shared" si="134"/>
        <v>0</v>
      </c>
      <c r="AE355" s="41">
        <f t="shared" si="134"/>
        <v>0</v>
      </c>
      <c r="AF355" s="41">
        <f t="shared" si="134"/>
        <v>0</v>
      </c>
      <c r="AG355" s="41">
        <f t="shared" si="134"/>
        <v>0</v>
      </c>
    </row>
    <row r="356" spans="1:33" ht="15" customHeight="1" x14ac:dyDescent="0.25">
      <c r="B356" s="36">
        <f t="shared" si="120"/>
        <v>17</v>
      </c>
      <c r="C356" s="27"/>
      <c r="D356" s="41">
        <f t="shared" ref="D356:AG356" si="135">+D310</f>
        <v>0</v>
      </c>
      <c r="E356" s="41">
        <f t="shared" si="135"/>
        <v>0</v>
      </c>
      <c r="F356" s="41">
        <f t="shared" si="135"/>
        <v>0</v>
      </c>
      <c r="G356" s="41">
        <f t="shared" si="135"/>
        <v>0</v>
      </c>
      <c r="H356" s="41">
        <f t="shared" si="135"/>
        <v>0</v>
      </c>
      <c r="I356" s="41">
        <f t="shared" si="135"/>
        <v>0</v>
      </c>
      <c r="J356" s="41">
        <f t="shared" si="135"/>
        <v>0</v>
      </c>
      <c r="K356" s="41">
        <f t="shared" si="135"/>
        <v>0</v>
      </c>
      <c r="L356" s="41">
        <f t="shared" si="135"/>
        <v>0</v>
      </c>
      <c r="M356" s="41">
        <f t="shared" si="135"/>
        <v>0</v>
      </c>
      <c r="N356" s="41">
        <f t="shared" si="135"/>
        <v>0</v>
      </c>
      <c r="O356" s="41">
        <f t="shared" si="135"/>
        <v>0</v>
      </c>
      <c r="P356" s="41">
        <f t="shared" si="135"/>
        <v>0</v>
      </c>
      <c r="Q356" s="41">
        <f t="shared" si="135"/>
        <v>0</v>
      </c>
      <c r="R356" s="41">
        <f t="shared" si="135"/>
        <v>0</v>
      </c>
      <c r="S356" s="41">
        <f t="shared" si="135"/>
        <v>0</v>
      </c>
      <c r="T356" s="41">
        <f t="shared" si="135"/>
        <v>0</v>
      </c>
      <c r="U356" s="41">
        <f t="shared" si="135"/>
        <v>0</v>
      </c>
      <c r="V356" s="41">
        <f t="shared" si="135"/>
        <v>0</v>
      </c>
      <c r="W356" s="41">
        <f t="shared" si="135"/>
        <v>0</v>
      </c>
      <c r="X356" s="41">
        <f t="shared" si="135"/>
        <v>0</v>
      </c>
      <c r="Y356" s="41">
        <f t="shared" si="135"/>
        <v>0</v>
      </c>
      <c r="Z356" s="41">
        <f t="shared" si="135"/>
        <v>0</v>
      </c>
      <c r="AA356" s="41">
        <f t="shared" si="135"/>
        <v>0</v>
      </c>
      <c r="AB356" s="41">
        <f t="shared" si="135"/>
        <v>0</v>
      </c>
      <c r="AC356" s="41">
        <f t="shared" si="135"/>
        <v>0</v>
      </c>
      <c r="AD356" s="41">
        <f t="shared" si="135"/>
        <v>0</v>
      </c>
      <c r="AE356" s="41">
        <f t="shared" si="135"/>
        <v>0</v>
      </c>
      <c r="AF356" s="41">
        <f t="shared" si="135"/>
        <v>0</v>
      </c>
      <c r="AG356" s="41">
        <f t="shared" si="135"/>
        <v>0</v>
      </c>
    </row>
    <row r="357" spans="1:33" ht="15" customHeight="1" x14ac:dyDescent="0.25">
      <c r="B357" s="36">
        <f t="shared" si="120"/>
        <v>18</v>
      </c>
      <c r="C357" s="27"/>
      <c r="D357" s="41">
        <f t="shared" ref="D357:AG357" si="136">+D311</f>
        <v>0</v>
      </c>
      <c r="E357" s="41">
        <f t="shared" si="136"/>
        <v>0</v>
      </c>
      <c r="F357" s="41">
        <f t="shared" si="136"/>
        <v>0</v>
      </c>
      <c r="G357" s="41">
        <f t="shared" si="136"/>
        <v>0</v>
      </c>
      <c r="H357" s="41">
        <f t="shared" si="136"/>
        <v>0</v>
      </c>
      <c r="I357" s="41">
        <f t="shared" si="136"/>
        <v>0</v>
      </c>
      <c r="J357" s="41">
        <f t="shared" si="136"/>
        <v>0</v>
      </c>
      <c r="K357" s="41">
        <f t="shared" si="136"/>
        <v>0</v>
      </c>
      <c r="L357" s="41">
        <f t="shared" si="136"/>
        <v>0</v>
      </c>
      <c r="M357" s="41">
        <f t="shared" si="136"/>
        <v>0</v>
      </c>
      <c r="N357" s="41">
        <f t="shared" si="136"/>
        <v>0</v>
      </c>
      <c r="O357" s="41">
        <f t="shared" si="136"/>
        <v>0</v>
      </c>
      <c r="P357" s="41">
        <f t="shared" si="136"/>
        <v>0</v>
      </c>
      <c r="Q357" s="41">
        <f t="shared" si="136"/>
        <v>0</v>
      </c>
      <c r="R357" s="41">
        <f t="shared" si="136"/>
        <v>0</v>
      </c>
      <c r="S357" s="41">
        <f t="shared" si="136"/>
        <v>0</v>
      </c>
      <c r="T357" s="41">
        <f t="shared" si="136"/>
        <v>0</v>
      </c>
      <c r="U357" s="41">
        <f t="shared" si="136"/>
        <v>0</v>
      </c>
      <c r="V357" s="41">
        <f t="shared" si="136"/>
        <v>0</v>
      </c>
      <c r="W357" s="41">
        <f t="shared" si="136"/>
        <v>0</v>
      </c>
      <c r="X357" s="41">
        <f t="shared" si="136"/>
        <v>0</v>
      </c>
      <c r="Y357" s="41">
        <f t="shared" si="136"/>
        <v>0</v>
      </c>
      <c r="Z357" s="41">
        <f t="shared" si="136"/>
        <v>0</v>
      </c>
      <c r="AA357" s="41">
        <f t="shared" si="136"/>
        <v>0</v>
      </c>
      <c r="AB357" s="41">
        <f t="shared" si="136"/>
        <v>0</v>
      </c>
      <c r="AC357" s="41">
        <f t="shared" si="136"/>
        <v>0</v>
      </c>
      <c r="AD357" s="41">
        <f t="shared" si="136"/>
        <v>0</v>
      </c>
      <c r="AE357" s="41">
        <f t="shared" si="136"/>
        <v>0</v>
      </c>
      <c r="AF357" s="41">
        <f t="shared" si="136"/>
        <v>0</v>
      </c>
      <c r="AG357" s="41">
        <f t="shared" si="136"/>
        <v>0</v>
      </c>
    </row>
    <row r="358" spans="1:33" ht="15" customHeight="1" x14ac:dyDescent="0.25">
      <c r="B358" s="36">
        <f t="shared" si="120"/>
        <v>19</v>
      </c>
      <c r="C358" s="27"/>
      <c r="D358" s="41">
        <f t="shared" ref="D358:AG358" si="137">+D312</f>
        <v>0</v>
      </c>
      <c r="E358" s="41">
        <f t="shared" si="137"/>
        <v>0</v>
      </c>
      <c r="F358" s="41">
        <f t="shared" si="137"/>
        <v>0</v>
      </c>
      <c r="G358" s="41">
        <f t="shared" si="137"/>
        <v>0</v>
      </c>
      <c r="H358" s="41">
        <f t="shared" si="137"/>
        <v>0</v>
      </c>
      <c r="I358" s="41">
        <f t="shared" si="137"/>
        <v>0</v>
      </c>
      <c r="J358" s="41">
        <f t="shared" si="137"/>
        <v>0</v>
      </c>
      <c r="K358" s="41">
        <f t="shared" si="137"/>
        <v>0</v>
      </c>
      <c r="L358" s="41">
        <f t="shared" si="137"/>
        <v>0</v>
      </c>
      <c r="M358" s="41">
        <f t="shared" si="137"/>
        <v>0</v>
      </c>
      <c r="N358" s="41">
        <f t="shared" si="137"/>
        <v>0</v>
      </c>
      <c r="O358" s="41">
        <f t="shared" si="137"/>
        <v>0</v>
      </c>
      <c r="P358" s="41">
        <f t="shared" si="137"/>
        <v>0</v>
      </c>
      <c r="Q358" s="41">
        <f t="shared" si="137"/>
        <v>0</v>
      </c>
      <c r="R358" s="41">
        <f t="shared" si="137"/>
        <v>0</v>
      </c>
      <c r="S358" s="41">
        <f t="shared" si="137"/>
        <v>0</v>
      </c>
      <c r="T358" s="41">
        <f t="shared" si="137"/>
        <v>0</v>
      </c>
      <c r="U358" s="41">
        <f t="shared" si="137"/>
        <v>0</v>
      </c>
      <c r="V358" s="41">
        <f t="shared" si="137"/>
        <v>0</v>
      </c>
      <c r="W358" s="41">
        <f t="shared" si="137"/>
        <v>0</v>
      </c>
      <c r="X358" s="41">
        <f t="shared" si="137"/>
        <v>0</v>
      </c>
      <c r="Y358" s="41">
        <f t="shared" si="137"/>
        <v>0</v>
      </c>
      <c r="Z358" s="41">
        <f t="shared" si="137"/>
        <v>0</v>
      </c>
      <c r="AA358" s="41">
        <f t="shared" si="137"/>
        <v>0</v>
      </c>
      <c r="AB358" s="41">
        <f t="shared" si="137"/>
        <v>0</v>
      </c>
      <c r="AC358" s="41">
        <f t="shared" si="137"/>
        <v>0</v>
      </c>
      <c r="AD358" s="41">
        <f t="shared" si="137"/>
        <v>0</v>
      </c>
      <c r="AE358" s="41">
        <f t="shared" si="137"/>
        <v>0</v>
      </c>
      <c r="AF358" s="41">
        <f t="shared" si="137"/>
        <v>0</v>
      </c>
      <c r="AG358" s="41">
        <f t="shared" si="137"/>
        <v>0</v>
      </c>
    </row>
    <row r="359" spans="1:33" ht="15" customHeight="1" x14ac:dyDescent="0.25">
      <c r="B359" s="36">
        <f t="shared" si="120"/>
        <v>20</v>
      </c>
      <c r="C359" s="27"/>
      <c r="D359" s="41">
        <f t="shared" ref="D359:AG359" si="138">+D313</f>
        <v>0</v>
      </c>
      <c r="E359" s="41">
        <f t="shared" si="138"/>
        <v>0</v>
      </c>
      <c r="F359" s="41">
        <f t="shared" si="138"/>
        <v>0</v>
      </c>
      <c r="G359" s="41">
        <f t="shared" si="138"/>
        <v>0</v>
      </c>
      <c r="H359" s="41">
        <f t="shared" si="138"/>
        <v>0</v>
      </c>
      <c r="I359" s="41">
        <f t="shared" si="138"/>
        <v>0</v>
      </c>
      <c r="J359" s="41">
        <f t="shared" si="138"/>
        <v>0</v>
      </c>
      <c r="K359" s="41">
        <f t="shared" si="138"/>
        <v>0</v>
      </c>
      <c r="L359" s="41">
        <f t="shared" si="138"/>
        <v>0</v>
      </c>
      <c r="M359" s="41">
        <f t="shared" si="138"/>
        <v>0</v>
      </c>
      <c r="N359" s="41">
        <f t="shared" si="138"/>
        <v>0</v>
      </c>
      <c r="O359" s="41">
        <f t="shared" si="138"/>
        <v>0</v>
      </c>
      <c r="P359" s="41">
        <f t="shared" si="138"/>
        <v>0</v>
      </c>
      <c r="Q359" s="41">
        <f t="shared" si="138"/>
        <v>0</v>
      </c>
      <c r="R359" s="41">
        <f t="shared" si="138"/>
        <v>0</v>
      </c>
      <c r="S359" s="41">
        <f t="shared" si="138"/>
        <v>0</v>
      </c>
      <c r="T359" s="41">
        <f t="shared" si="138"/>
        <v>0</v>
      </c>
      <c r="U359" s="41">
        <f t="shared" si="138"/>
        <v>0</v>
      </c>
      <c r="V359" s="41">
        <f t="shared" si="138"/>
        <v>0</v>
      </c>
      <c r="W359" s="41">
        <f t="shared" si="138"/>
        <v>0</v>
      </c>
      <c r="X359" s="41">
        <f t="shared" si="138"/>
        <v>0</v>
      </c>
      <c r="Y359" s="41">
        <f t="shared" si="138"/>
        <v>0</v>
      </c>
      <c r="Z359" s="41">
        <f t="shared" si="138"/>
        <v>0</v>
      </c>
      <c r="AA359" s="41">
        <f t="shared" si="138"/>
        <v>0</v>
      </c>
      <c r="AB359" s="41">
        <f t="shared" si="138"/>
        <v>0</v>
      </c>
      <c r="AC359" s="41">
        <f t="shared" si="138"/>
        <v>0</v>
      </c>
      <c r="AD359" s="41">
        <f t="shared" si="138"/>
        <v>0</v>
      </c>
      <c r="AE359" s="41">
        <f t="shared" si="138"/>
        <v>0</v>
      </c>
      <c r="AF359" s="41">
        <f t="shared" si="138"/>
        <v>0</v>
      </c>
      <c r="AG359" s="41">
        <f t="shared" si="138"/>
        <v>0</v>
      </c>
    </row>
    <row r="360" spans="1:33" ht="15" customHeight="1" x14ac:dyDescent="0.25">
      <c r="B360" s="36"/>
    </row>
    <row r="361" spans="1:33" ht="15" customHeight="1" x14ac:dyDescent="0.25">
      <c r="A361" s="2" t="s">
        <v>87</v>
      </c>
      <c r="B361" s="34" t="s">
        <v>52</v>
      </c>
      <c r="C361" s="35"/>
      <c r="D361" s="25"/>
      <c r="E361" s="25"/>
      <c r="F361" s="25"/>
      <c r="G361" s="25"/>
      <c r="H361" s="25"/>
      <c r="I361" s="25"/>
      <c r="J361" s="25"/>
      <c r="K361" s="25"/>
      <c r="L361" s="25"/>
      <c r="M361" s="25"/>
      <c r="N361" s="25"/>
      <c r="O361" s="25"/>
      <c r="P361" s="25"/>
      <c r="Q361" s="25"/>
      <c r="R361" s="25"/>
      <c r="S361" s="25"/>
      <c r="T361" s="25"/>
      <c r="U361" s="25"/>
      <c r="V361" s="25"/>
      <c r="W361" s="25"/>
      <c r="X361" s="25"/>
      <c r="Y361" s="25"/>
      <c r="Z361" s="25"/>
      <c r="AA361" s="25"/>
      <c r="AB361" s="25"/>
      <c r="AC361" s="25"/>
      <c r="AD361" s="25"/>
      <c r="AE361" s="25"/>
      <c r="AF361" s="25"/>
      <c r="AG361" s="25"/>
    </row>
    <row r="362" spans="1:33" ht="15" customHeight="1" x14ac:dyDescent="0.25">
      <c r="B362" s="36"/>
    </row>
    <row r="363" spans="1:33" ht="15" customHeight="1" x14ac:dyDescent="0.25">
      <c r="B363" s="2" t="s">
        <v>94</v>
      </c>
      <c r="D363" s="13">
        <f t="shared" ref="D363:AG363" si="139">+D7</f>
        <v>1</v>
      </c>
      <c r="E363" s="13">
        <f t="shared" si="139"/>
        <v>2</v>
      </c>
      <c r="F363" s="13">
        <f t="shared" si="139"/>
        <v>3</v>
      </c>
      <c r="G363" s="13">
        <f t="shared" si="139"/>
        <v>4</v>
      </c>
      <c r="H363" s="13">
        <f t="shared" si="139"/>
        <v>5</v>
      </c>
      <c r="I363" s="13">
        <f t="shared" si="139"/>
        <v>6</v>
      </c>
      <c r="J363" s="13">
        <f t="shared" si="139"/>
        <v>7</v>
      </c>
      <c r="K363" s="13">
        <f t="shared" si="139"/>
        <v>8</v>
      </c>
      <c r="L363" s="13">
        <f t="shared" si="139"/>
        <v>9</v>
      </c>
      <c r="M363" s="13">
        <f t="shared" si="139"/>
        <v>10</v>
      </c>
      <c r="N363" s="13">
        <f t="shared" si="139"/>
        <v>11</v>
      </c>
      <c r="O363" s="13">
        <f t="shared" si="139"/>
        <v>12</v>
      </c>
      <c r="P363" s="13">
        <f t="shared" si="139"/>
        <v>13</v>
      </c>
      <c r="Q363" s="13">
        <f t="shared" si="139"/>
        <v>14</v>
      </c>
      <c r="R363" s="13">
        <f t="shared" si="139"/>
        <v>15</v>
      </c>
      <c r="S363" s="13">
        <f t="shared" si="139"/>
        <v>16</v>
      </c>
      <c r="T363" s="13">
        <f t="shared" si="139"/>
        <v>17</v>
      </c>
      <c r="U363" s="13">
        <f t="shared" si="139"/>
        <v>18</v>
      </c>
      <c r="V363" s="13">
        <f t="shared" si="139"/>
        <v>19</v>
      </c>
      <c r="W363" s="13">
        <f t="shared" si="139"/>
        <v>20</v>
      </c>
      <c r="X363" s="13">
        <f t="shared" si="139"/>
        <v>21</v>
      </c>
      <c r="Y363" s="13">
        <f t="shared" si="139"/>
        <v>22</v>
      </c>
      <c r="Z363" s="13">
        <f t="shared" si="139"/>
        <v>23</v>
      </c>
      <c r="AA363" s="13">
        <f t="shared" si="139"/>
        <v>24</v>
      </c>
      <c r="AB363" s="13">
        <f t="shared" si="139"/>
        <v>25</v>
      </c>
      <c r="AC363" s="13">
        <f t="shared" si="139"/>
        <v>26</v>
      </c>
      <c r="AD363" s="13">
        <f t="shared" si="139"/>
        <v>27</v>
      </c>
      <c r="AE363" s="13">
        <f t="shared" si="139"/>
        <v>28</v>
      </c>
      <c r="AF363" s="13">
        <f t="shared" si="139"/>
        <v>29</v>
      </c>
      <c r="AG363" s="13">
        <f t="shared" si="139"/>
        <v>30</v>
      </c>
    </row>
    <row r="364" spans="1:33" ht="15" customHeight="1" x14ac:dyDescent="0.25">
      <c r="B364" s="36">
        <v>1</v>
      </c>
      <c r="D364" s="28">
        <f>IF('02. Controlo'!$C52=0,0,CHOOSE('02. Controlo'!$C52,'04-Aux. Projectos'!D$12,'04-Aux. Projectos'!D$29,'04-Aux. Projectos'!D$46,'04-Aux. Projectos'!D$63))</f>
        <v>0</v>
      </c>
      <c r="E364" s="28">
        <f>IF('02. Controlo'!$C52=0,0,CHOOSE('02. Controlo'!$C52,'04-Aux. Projectos'!E$12,'04-Aux. Projectos'!E$29,'04-Aux. Projectos'!E$46,'04-Aux. Projectos'!E$63))</f>
        <v>0</v>
      </c>
      <c r="F364" s="28">
        <f>IF('02. Controlo'!$C52=0,0,CHOOSE('02. Controlo'!$C52,'04-Aux. Projectos'!F$12,'04-Aux. Projectos'!F$29,'04-Aux. Projectos'!F$46,'04-Aux. Projectos'!F$63))</f>
        <v>0</v>
      </c>
      <c r="G364" s="28">
        <f>IF('02. Controlo'!$C52=0,0,CHOOSE('02. Controlo'!$C52,'04-Aux. Projectos'!G$12,'04-Aux. Projectos'!G$29,'04-Aux. Projectos'!G$46,'04-Aux. Projectos'!G$63))</f>
        <v>0</v>
      </c>
      <c r="H364" s="28">
        <f>IF('02. Controlo'!$C52=0,0,CHOOSE('02. Controlo'!$C52,'04-Aux. Projectos'!H$12,'04-Aux. Projectos'!H$29,'04-Aux. Projectos'!H$46,'04-Aux. Projectos'!H$63))</f>
        <v>0</v>
      </c>
      <c r="I364" s="28">
        <f>IF('02. Controlo'!$C52=0,0,CHOOSE('02. Controlo'!$C52,'04-Aux. Projectos'!I$12,'04-Aux. Projectos'!I$29,'04-Aux. Projectos'!I$46,'04-Aux. Projectos'!I$63))</f>
        <v>0</v>
      </c>
      <c r="J364" s="28">
        <f>IF('02. Controlo'!$C52=0,0,CHOOSE('02. Controlo'!$C52,'04-Aux. Projectos'!J$12,'04-Aux. Projectos'!J$29,'04-Aux. Projectos'!J$46,'04-Aux. Projectos'!J$63))</f>
        <v>1.8181818181818181E-2</v>
      </c>
      <c r="K364" s="28">
        <f>IF('02. Controlo'!$C52=0,0,CHOOSE('02. Controlo'!$C52,'04-Aux. Projectos'!K$12,'04-Aux. Projectos'!K$29,'04-Aux. Projectos'!K$46,'04-Aux. Projectos'!K$63))</f>
        <v>1.8181818181818181E-2</v>
      </c>
      <c r="L364" s="28">
        <f>IF('02. Controlo'!$C52=0,0,CHOOSE('02. Controlo'!$C52,'04-Aux. Projectos'!L$12,'04-Aux. Projectos'!L$29,'04-Aux. Projectos'!L$46,'04-Aux. Projectos'!L$63))</f>
        <v>1.8181818181818181E-2</v>
      </c>
      <c r="M364" s="28">
        <f>IF('02. Controlo'!$C52=0,0,CHOOSE('02. Controlo'!$C52,'04-Aux. Projectos'!M$12,'04-Aux. Projectos'!M$29,'04-Aux. Projectos'!M$46,'04-Aux. Projectos'!M$63))</f>
        <v>9.0909090909090912E-2</v>
      </c>
      <c r="N364" s="28">
        <f>IF('02. Controlo'!$C52=0,0,CHOOSE('02. Controlo'!$C52,'04-Aux. Projectos'!N$12,'04-Aux. Projectos'!N$29,'04-Aux. Projectos'!N$46,'04-Aux. Projectos'!N$63))</f>
        <v>9.0909090909090912E-2</v>
      </c>
      <c r="O364" s="28">
        <f>IF('02. Controlo'!$C52=0,0,CHOOSE('02. Controlo'!$C52,'04-Aux. Projectos'!O$12,'04-Aux. Projectos'!O$29,'04-Aux. Projectos'!O$46,'04-Aux. Projectos'!O$63))</f>
        <v>9.0909090909090912E-2</v>
      </c>
      <c r="P364" s="28">
        <f>IF('02. Controlo'!$C52=0,0,CHOOSE('02. Controlo'!$C52,'04-Aux. Projectos'!P$12,'04-Aux. Projectos'!P$29,'04-Aux. Projectos'!P$46,'04-Aux. Projectos'!P$63))</f>
        <v>9.0909090909090912E-2</v>
      </c>
      <c r="Q364" s="28">
        <f>IF('02. Controlo'!$C52=0,0,CHOOSE('02. Controlo'!$C52,'04-Aux. Projectos'!Q$12,'04-Aux. Projectos'!Q$29,'04-Aux. Projectos'!Q$46,'04-Aux. Projectos'!Q$63))</f>
        <v>9.0909090909090912E-2</v>
      </c>
      <c r="R364" s="28">
        <f>IF('02. Controlo'!$C52=0,0,CHOOSE('02. Controlo'!$C52,'04-Aux. Projectos'!R$12,'04-Aux. Projectos'!R$29,'04-Aux. Projectos'!R$46,'04-Aux. Projectos'!R$63))</f>
        <v>0.27272727272727271</v>
      </c>
      <c r="S364" s="28">
        <f>IF('02. Controlo'!$C52=0,0,CHOOSE('02. Controlo'!$C52,'04-Aux. Projectos'!S$12,'04-Aux. Projectos'!S$29,'04-Aux. Projectos'!S$46,'04-Aux. Projectos'!S$63))</f>
        <v>0.27272727272727271</v>
      </c>
      <c r="T364" s="28">
        <f>IF('02. Controlo'!$C52=0,0,CHOOSE('02. Controlo'!$C52,'04-Aux. Projectos'!T$12,'04-Aux. Projectos'!T$29,'04-Aux. Projectos'!T$46,'04-Aux. Projectos'!T$63))</f>
        <v>0.36363636363636365</v>
      </c>
      <c r="U364" s="28">
        <f>IF('02. Controlo'!$C52=0,0,CHOOSE('02. Controlo'!$C52,'04-Aux. Projectos'!U$12,'04-Aux. Projectos'!U$29,'04-Aux. Projectos'!U$46,'04-Aux. Projectos'!U$63))</f>
        <v>0.36363636363636365</v>
      </c>
      <c r="V364" s="28">
        <f>IF('02. Controlo'!$C52=0,0,CHOOSE('02. Controlo'!$C52,'04-Aux. Projectos'!V$12,'04-Aux. Projectos'!V$29,'04-Aux. Projectos'!V$46,'04-Aux. Projectos'!V$63))</f>
        <v>0.54545454545454541</v>
      </c>
      <c r="W364" s="28">
        <f>IF('02. Controlo'!$C52=0,0,CHOOSE('02. Controlo'!$C52,'04-Aux. Projectos'!W$12,'04-Aux. Projectos'!W$29,'04-Aux. Projectos'!W$46,'04-Aux. Projectos'!W$63))</f>
        <v>0.54545454545454541</v>
      </c>
      <c r="X364" s="28">
        <f>IF('02. Controlo'!$C52=0,0,CHOOSE('02. Controlo'!$C52,'04-Aux. Projectos'!X$12,'04-Aux. Projectos'!X$29,'04-Aux. Projectos'!X$46,'04-Aux. Projectos'!X$63))</f>
        <v>0.54545454545454541</v>
      </c>
      <c r="Y364" s="28">
        <f>IF('02. Controlo'!$C52=0,0,CHOOSE('02. Controlo'!$C52,'04-Aux. Projectos'!Y$12,'04-Aux. Projectos'!Y$29,'04-Aux. Projectos'!Y$46,'04-Aux. Projectos'!Y$63))</f>
        <v>0.54545454545454541</v>
      </c>
      <c r="Z364" s="28">
        <f>IF('02. Controlo'!$C52=0,0,CHOOSE('02. Controlo'!$C52,'04-Aux. Projectos'!Z$12,'04-Aux. Projectos'!Z$29,'04-Aux. Projectos'!Z$46,'04-Aux. Projectos'!Z$63))</f>
        <v>0.54545454545454541</v>
      </c>
      <c r="AA364" s="28">
        <f>IF('02. Controlo'!$C52=0,0,CHOOSE('02. Controlo'!$C52,'04-Aux. Projectos'!AA$12,'04-Aux. Projectos'!AA$29,'04-Aux. Projectos'!AA$46,'04-Aux. Projectos'!AA$63))</f>
        <v>0.54545454545454541</v>
      </c>
      <c r="AB364" s="28">
        <f>IF('02. Controlo'!$C52=0,0,CHOOSE('02. Controlo'!$C52,'04-Aux. Projectos'!AB$12,'04-Aux. Projectos'!AB$29,'04-Aux. Projectos'!AB$46,'04-Aux. Projectos'!AB$63))</f>
        <v>0.54545454545454541</v>
      </c>
      <c r="AC364" s="28">
        <f>IF('02. Controlo'!$C52=0,0,CHOOSE('02. Controlo'!$C52,'04-Aux. Projectos'!AC$12,'04-Aux. Projectos'!AC$29,'04-Aux. Projectos'!AC$46,'04-Aux. Projectos'!AC$63))</f>
        <v>0.54545454545454541</v>
      </c>
      <c r="AD364" s="28">
        <f>IF('02. Controlo'!$C52=0,0,CHOOSE('02. Controlo'!$C52,'04-Aux. Projectos'!AD$12,'04-Aux. Projectos'!AD$29,'04-Aux. Projectos'!AD$46,'04-Aux. Projectos'!AD$63))</f>
        <v>0.90909090909090906</v>
      </c>
      <c r="AE364" s="28">
        <f>IF('02. Controlo'!$C52=0,0,CHOOSE('02. Controlo'!$C52,'04-Aux. Projectos'!AE$12,'04-Aux. Projectos'!AE$29,'04-Aux. Projectos'!AE$46,'04-Aux. Projectos'!AE$63))</f>
        <v>1.0909090909090908</v>
      </c>
      <c r="AF364" s="28">
        <f>IF('02. Controlo'!$C52=0,0,CHOOSE('02. Controlo'!$C52,'04-Aux. Projectos'!AF$12,'04-Aux. Projectos'!AF$29,'04-Aux. Projectos'!AF$46,'04-Aux. Projectos'!AF$63))</f>
        <v>1.2727272727272725</v>
      </c>
      <c r="AG364" s="28">
        <f>IF('02. Controlo'!$C52=0,0,CHOOSE('02. Controlo'!$C52,'04-Aux. Projectos'!AG$12,'04-Aux. Projectos'!AG$29,'04-Aux. Projectos'!AG$46,'04-Aux. Projectos'!AG$63))</f>
        <v>1.4545454545454546</v>
      </c>
    </row>
    <row r="365" spans="1:33" ht="15" customHeight="1" x14ac:dyDescent="0.25">
      <c r="B365" s="36">
        <f>+B364+1</f>
        <v>2</v>
      </c>
      <c r="D365" s="28">
        <f>IF('02. Controlo'!$C53=0,0,CHOOSE('02. Controlo'!$C53,'04-Aux. Projectos'!D$12,'04-Aux. Projectos'!D$29,'04-Aux. Projectos'!D$46,'04-Aux. Projectos'!D$63))</f>
        <v>0</v>
      </c>
      <c r="E365" s="28">
        <f>IF('02. Controlo'!$C53=0,0,CHOOSE('02. Controlo'!$C53,'04-Aux. Projectos'!E$12,'04-Aux. Projectos'!E$29,'04-Aux. Projectos'!E$46,'04-Aux. Projectos'!E$63))</f>
        <v>0</v>
      </c>
      <c r="F365" s="28">
        <f>IF('02. Controlo'!$C53=0,0,CHOOSE('02. Controlo'!$C53,'04-Aux. Projectos'!F$12,'04-Aux. Projectos'!F$29,'04-Aux. Projectos'!F$46,'04-Aux. Projectos'!F$63))</f>
        <v>0</v>
      </c>
      <c r="G365" s="28">
        <f>IF('02. Controlo'!$C53=0,0,CHOOSE('02. Controlo'!$C53,'04-Aux. Projectos'!G$12,'04-Aux. Projectos'!G$29,'04-Aux. Projectos'!G$46,'04-Aux. Projectos'!G$63))</f>
        <v>0</v>
      </c>
      <c r="H365" s="28">
        <f>IF('02. Controlo'!$C53=0,0,CHOOSE('02. Controlo'!$C53,'04-Aux. Projectos'!H$12,'04-Aux. Projectos'!H$29,'04-Aux. Projectos'!H$46,'04-Aux. Projectos'!H$63))</f>
        <v>0</v>
      </c>
      <c r="I365" s="28">
        <f>IF('02. Controlo'!$C53=0,0,CHOOSE('02. Controlo'!$C53,'04-Aux. Projectos'!I$12,'04-Aux. Projectos'!I$29,'04-Aux. Projectos'!I$46,'04-Aux. Projectos'!I$63))</f>
        <v>0</v>
      </c>
      <c r="J365" s="28">
        <f>IF('02. Controlo'!$C53=0,0,CHOOSE('02. Controlo'!$C53,'04-Aux. Projectos'!J$12,'04-Aux. Projectos'!J$29,'04-Aux. Projectos'!J$46,'04-Aux. Projectos'!J$63))</f>
        <v>1.8181818181818181E-2</v>
      </c>
      <c r="K365" s="28">
        <f>IF('02. Controlo'!$C53=0,0,CHOOSE('02. Controlo'!$C53,'04-Aux. Projectos'!K$12,'04-Aux. Projectos'!K$29,'04-Aux. Projectos'!K$46,'04-Aux. Projectos'!K$63))</f>
        <v>1.8181818181818181E-2</v>
      </c>
      <c r="L365" s="28">
        <f>IF('02. Controlo'!$C53=0,0,CHOOSE('02. Controlo'!$C53,'04-Aux. Projectos'!L$12,'04-Aux. Projectos'!L$29,'04-Aux. Projectos'!L$46,'04-Aux. Projectos'!L$63))</f>
        <v>1.8181818181818181E-2</v>
      </c>
      <c r="M365" s="28">
        <f>IF('02. Controlo'!$C53=0,0,CHOOSE('02. Controlo'!$C53,'04-Aux. Projectos'!M$12,'04-Aux. Projectos'!M$29,'04-Aux. Projectos'!M$46,'04-Aux. Projectos'!M$63))</f>
        <v>9.0909090909090912E-2</v>
      </c>
      <c r="N365" s="28">
        <f>IF('02. Controlo'!$C53=0,0,CHOOSE('02. Controlo'!$C53,'04-Aux. Projectos'!N$12,'04-Aux. Projectos'!N$29,'04-Aux. Projectos'!N$46,'04-Aux. Projectos'!N$63))</f>
        <v>9.0909090909090912E-2</v>
      </c>
      <c r="O365" s="28">
        <f>IF('02. Controlo'!$C53=0,0,CHOOSE('02. Controlo'!$C53,'04-Aux. Projectos'!O$12,'04-Aux. Projectos'!O$29,'04-Aux. Projectos'!O$46,'04-Aux. Projectos'!O$63))</f>
        <v>9.0909090909090912E-2</v>
      </c>
      <c r="P365" s="28">
        <f>IF('02. Controlo'!$C53=0,0,CHOOSE('02. Controlo'!$C53,'04-Aux. Projectos'!P$12,'04-Aux. Projectos'!P$29,'04-Aux. Projectos'!P$46,'04-Aux. Projectos'!P$63))</f>
        <v>9.0909090909090912E-2</v>
      </c>
      <c r="Q365" s="28">
        <f>IF('02. Controlo'!$C53=0,0,CHOOSE('02. Controlo'!$C53,'04-Aux. Projectos'!Q$12,'04-Aux. Projectos'!Q$29,'04-Aux. Projectos'!Q$46,'04-Aux. Projectos'!Q$63))</f>
        <v>9.0909090909090912E-2</v>
      </c>
      <c r="R365" s="28">
        <f>IF('02. Controlo'!$C53=0,0,CHOOSE('02. Controlo'!$C53,'04-Aux. Projectos'!R$12,'04-Aux. Projectos'!R$29,'04-Aux. Projectos'!R$46,'04-Aux. Projectos'!R$63))</f>
        <v>0.27272727272727271</v>
      </c>
      <c r="S365" s="28">
        <f>IF('02. Controlo'!$C53=0,0,CHOOSE('02. Controlo'!$C53,'04-Aux. Projectos'!S$12,'04-Aux. Projectos'!S$29,'04-Aux. Projectos'!S$46,'04-Aux. Projectos'!S$63))</f>
        <v>0.27272727272727271</v>
      </c>
      <c r="T365" s="28">
        <f>IF('02. Controlo'!$C53=0,0,CHOOSE('02. Controlo'!$C53,'04-Aux. Projectos'!T$12,'04-Aux. Projectos'!T$29,'04-Aux. Projectos'!T$46,'04-Aux. Projectos'!T$63))</f>
        <v>0.36363636363636365</v>
      </c>
      <c r="U365" s="28">
        <f>IF('02. Controlo'!$C53=0,0,CHOOSE('02. Controlo'!$C53,'04-Aux. Projectos'!U$12,'04-Aux. Projectos'!U$29,'04-Aux. Projectos'!U$46,'04-Aux. Projectos'!U$63))</f>
        <v>0.36363636363636365</v>
      </c>
      <c r="V365" s="28">
        <f>IF('02. Controlo'!$C53=0,0,CHOOSE('02. Controlo'!$C53,'04-Aux. Projectos'!V$12,'04-Aux. Projectos'!V$29,'04-Aux. Projectos'!V$46,'04-Aux. Projectos'!V$63))</f>
        <v>0.54545454545454541</v>
      </c>
      <c r="W365" s="28">
        <f>IF('02. Controlo'!$C53=0,0,CHOOSE('02. Controlo'!$C53,'04-Aux. Projectos'!W$12,'04-Aux. Projectos'!W$29,'04-Aux. Projectos'!W$46,'04-Aux. Projectos'!W$63))</f>
        <v>0.54545454545454541</v>
      </c>
      <c r="X365" s="28">
        <f>IF('02. Controlo'!$C53=0,0,CHOOSE('02. Controlo'!$C53,'04-Aux. Projectos'!X$12,'04-Aux. Projectos'!X$29,'04-Aux. Projectos'!X$46,'04-Aux. Projectos'!X$63))</f>
        <v>0.54545454545454541</v>
      </c>
      <c r="Y365" s="28">
        <f>IF('02. Controlo'!$C53=0,0,CHOOSE('02. Controlo'!$C53,'04-Aux. Projectos'!Y$12,'04-Aux. Projectos'!Y$29,'04-Aux. Projectos'!Y$46,'04-Aux. Projectos'!Y$63))</f>
        <v>0.54545454545454541</v>
      </c>
      <c r="Z365" s="28">
        <f>IF('02. Controlo'!$C53=0,0,CHOOSE('02. Controlo'!$C53,'04-Aux. Projectos'!Z$12,'04-Aux. Projectos'!Z$29,'04-Aux. Projectos'!Z$46,'04-Aux. Projectos'!Z$63))</f>
        <v>0.54545454545454541</v>
      </c>
      <c r="AA365" s="28">
        <f>IF('02. Controlo'!$C53=0,0,CHOOSE('02. Controlo'!$C53,'04-Aux. Projectos'!AA$12,'04-Aux. Projectos'!AA$29,'04-Aux. Projectos'!AA$46,'04-Aux. Projectos'!AA$63))</f>
        <v>0.54545454545454541</v>
      </c>
      <c r="AB365" s="28">
        <f>IF('02. Controlo'!$C53=0,0,CHOOSE('02. Controlo'!$C53,'04-Aux. Projectos'!AB$12,'04-Aux. Projectos'!AB$29,'04-Aux. Projectos'!AB$46,'04-Aux. Projectos'!AB$63))</f>
        <v>0.54545454545454541</v>
      </c>
      <c r="AC365" s="28">
        <f>IF('02. Controlo'!$C53=0,0,CHOOSE('02. Controlo'!$C53,'04-Aux. Projectos'!AC$12,'04-Aux. Projectos'!AC$29,'04-Aux. Projectos'!AC$46,'04-Aux. Projectos'!AC$63))</f>
        <v>0.54545454545454541</v>
      </c>
      <c r="AD365" s="28">
        <f>IF('02. Controlo'!$C53=0,0,CHOOSE('02. Controlo'!$C53,'04-Aux. Projectos'!AD$12,'04-Aux. Projectos'!AD$29,'04-Aux. Projectos'!AD$46,'04-Aux. Projectos'!AD$63))</f>
        <v>0.90909090909090906</v>
      </c>
      <c r="AE365" s="28">
        <f>IF('02. Controlo'!$C53=0,0,CHOOSE('02. Controlo'!$C53,'04-Aux. Projectos'!AE$12,'04-Aux. Projectos'!AE$29,'04-Aux. Projectos'!AE$46,'04-Aux. Projectos'!AE$63))</f>
        <v>1.0909090909090908</v>
      </c>
      <c r="AF365" s="28">
        <f>IF('02. Controlo'!$C53=0,0,CHOOSE('02. Controlo'!$C53,'04-Aux. Projectos'!AF$12,'04-Aux. Projectos'!AF$29,'04-Aux. Projectos'!AF$46,'04-Aux. Projectos'!AF$63))</f>
        <v>1.2727272727272725</v>
      </c>
      <c r="AG365" s="28">
        <f>IF('02. Controlo'!$C53=0,0,CHOOSE('02. Controlo'!$C53,'04-Aux. Projectos'!AG$12,'04-Aux. Projectos'!AG$29,'04-Aux. Projectos'!AG$46,'04-Aux. Projectos'!AG$63))</f>
        <v>1.4545454545454546</v>
      </c>
    </row>
    <row r="366" spans="1:33" ht="15" customHeight="1" x14ac:dyDescent="0.25">
      <c r="B366" s="36">
        <f t="shared" ref="B366:B383" si="140">+B365+1</f>
        <v>3</v>
      </c>
      <c r="D366" s="28">
        <f>IF('02. Controlo'!$C54=0,0,CHOOSE('02. Controlo'!$C54,'04-Aux. Projectos'!D$12,'04-Aux. Projectos'!D$29,'04-Aux. Projectos'!D$46,'04-Aux. Projectos'!D$63))</f>
        <v>0</v>
      </c>
      <c r="E366" s="28">
        <f>IF('02. Controlo'!$C54=0,0,CHOOSE('02. Controlo'!$C54,'04-Aux. Projectos'!E$12,'04-Aux. Projectos'!E$29,'04-Aux. Projectos'!E$46,'04-Aux. Projectos'!E$63))</f>
        <v>0</v>
      </c>
      <c r="F366" s="28">
        <f>IF('02. Controlo'!$C54=0,0,CHOOSE('02. Controlo'!$C54,'04-Aux. Projectos'!F$12,'04-Aux. Projectos'!F$29,'04-Aux. Projectos'!F$46,'04-Aux. Projectos'!F$63))</f>
        <v>0</v>
      </c>
      <c r="G366" s="28">
        <f>IF('02. Controlo'!$C54=0,0,CHOOSE('02. Controlo'!$C54,'04-Aux. Projectos'!G$12,'04-Aux. Projectos'!G$29,'04-Aux. Projectos'!G$46,'04-Aux. Projectos'!G$63))</f>
        <v>0</v>
      </c>
      <c r="H366" s="28">
        <f>IF('02. Controlo'!$C54=0,0,CHOOSE('02. Controlo'!$C54,'04-Aux. Projectos'!H$12,'04-Aux. Projectos'!H$29,'04-Aux. Projectos'!H$46,'04-Aux. Projectos'!H$63))</f>
        <v>0</v>
      </c>
      <c r="I366" s="28">
        <f>IF('02. Controlo'!$C54=0,0,CHOOSE('02. Controlo'!$C54,'04-Aux. Projectos'!I$12,'04-Aux. Projectos'!I$29,'04-Aux. Projectos'!I$46,'04-Aux. Projectos'!I$63))</f>
        <v>0</v>
      </c>
      <c r="J366" s="28">
        <f>IF('02. Controlo'!$C54=0,0,CHOOSE('02. Controlo'!$C54,'04-Aux. Projectos'!J$12,'04-Aux. Projectos'!J$29,'04-Aux. Projectos'!J$46,'04-Aux. Projectos'!J$63))</f>
        <v>2.2100113636363643E-2</v>
      </c>
      <c r="K366" s="28">
        <f>IF('02. Controlo'!$C54=0,0,CHOOSE('02. Controlo'!$C54,'04-Aux. Projectos'!K$12,'04-Aux. Projectos'!K$29,'04-Aux. Projectos'!K$46,'04-Aux. Projectos'!K$63))</f>
        <v>2.2100113636363643E-2</v>
      </c>
      <c r="L366" s="28">
        <f>IF('02. Controlo'!$C54=0,0,CHOOSE('02. Controlo'!$C54,'04-Aux. Projectos'!L$12,'04-Aux. Projectos'!L$29,'04-Aux. Projectos'!L$46,'04-Aux. Projectos'!L$63))</f>
        <v>2.2100113636363643E-2</v>
      </c>
      <c r="M366" s="28">
        <f>IF('02. Controlo'!$C54=0,0,CHOOSE('02. Controlo'!$C54,'04-Aux. Projectos'!M$12,'04-Aux. Projectos'!M$29,'04-Aux. Projectos'!M$46,'04-Aux. Projectos'!M$63))</f>
        <v>0.11050056818181819</v>
      </c>
      <c r="N366" s="28">
        <f>IF('02. Controlo'!$C54=0,0,CHOOSE('02. Controlo'!$C54,'04-Aux. Projectos'!N$12,'04-Aux. Projectos'!N$29,'04-Aux. Projectos'!N$46,'04-Aux. Projectos'!N$63))</f>
        <v>0.11050056818181819</v>
      </c>
      <c r="O366" s="28">
        <f>IF('02. Controlo'!$C54=0,0,CHOOSE('02. Controlo'!$C54,'04-Aux. Projectos'!O$12,'04-Aux. Projectos'!O$29,'04-Aux. Projectos'!O$46,'04-Aux. Projectos'!O$63))</f>
        <v>0.11050056818181819</v>
      </c>
      <c r="P366" s="28">
        <f>IF('02. Controlo'!$C54=0,0,CHOOSE('02. Controlo'!$C54,'04-Aux. Projectos'!P$12,'04-Aux. Projectos'!P$29,'04-Aux. Projectos'!P$46,'04-Aux. Projectos'!P$63))</f>
        <v>0.11050056818181819</v>
      </c>
      <c r="Q366" s="28">
        <f>IF('02. Controlo'!$C54=0,0,CHOOSE('02. Controlo'!$C54,'04-Aux. Projectos'!Q$12,'04-Aux. Projectos'!Q$29,'04-Aux. Projectos'!Q$46,'04-Aux. Projectos'!Q$63))</f>
        <v>0.11050056818181819</v>
      </c>
      <c r="R366" s="28">
        <f>IF('02. Controlo'!$C54=0,0,CHOOSE('02. Controlo'!$C54,'04-Aux. Projectos'!R$12,'04-Aux. Projectos'!R$29,'04-Aux. Projectos'!R$46,'04-Aux. Projectos'!R$63))</f>
        <v>0.33150170454545458</v>
      </c>
      <c r="S366" s="28">
        <f>IF('02. Controlo'!$C54=0,0,CHOOSE('02. Controlo'!$C54,'04-Aux. Projectos'!S$12,'04-Aux. Projectos'!S$29,'04-Aux. Projectos'!S$46,'04-Aux. Projectos'!S$63))</f>
        <v>0.33150170454545458</v>
      </c>
      <c r="T366" s="28">
        <f>IF('02. Controlo'!$C54=0,0,CHOOSE('02. Controlo'!$C54,'04-Aux. Projectos'!T$12,'04-Aux. Projectos'!T$29,'04-Aux. Projectos'!T$46,'04-Aux. Projectos'!T$63))</f>
        <v>0.44200227272727277</v>
      </c>
      <c r="U366" s="28">
        <f>IF('02. Controlo'!$C54=0,0,CHOOSE('02. Controlo'!$C54,'04-Aux. Projectos'!U$12,'04-Aux. Projectos'!U$29,'04-Aux. Projectos'!U$46,'04-Aux. Projectos'!U$63))</f>
        <v>0.44200227272727277</v>
      </c>
      <c r="V366" s="28">
        <f>IF('02. Controlo'!$C54=0,0,CHOOSE('02. Controlo'!$C54,'04-Aux. Projectos'!V$12,'04-Aux. Projectos'!V$29,'04-Aux. Projectos'!V$46,'04-Aux. Projectos'!V$63))</f>
        <v>0.66300340909090916</v>
      </c>
      <c r="W366" s="28">
        <f>IF('02. Controlo'!$C54=0,0,CHOOSE('02. Controlo'!$C54,'04-Aux. Projectos'!W$12,'04-Aux. Projectos'!W$29,'04-Aux. Projectos'!W$46,'04-Aux. Projectos'!W$63))</f>
        <v>0.66300340909090916</v>
      </c>
      <c r="X366" s="28">
        <f>IF('02. Controlo'!$C54=0,0,CHOOSE('02. Controlo'!$C54,'04-Aux. Projectos'!X$12,'04-Aux. Projectos'!X$29,'04-Aux. Projectos'!X$46,'04-Aux. Projectos'!X$63))</f>
        <v>0.66300340909090916</v>
      </c>
      <c r="Y366" s="28">
        <f>IF('02. Controlo'!$C54=0,0,CHOOSE('02. Controlo'!$C54,'04-Aux. Projectos'!Y$12,'04-Aux. Projectos'!Y$29,'04-Aux. Projectos'!Y$46,'04-Aux. Projectos'!Y$63))</f>
        <v>0.66300340909090916</v>
      </c>
      <c r="Z366" s="28">
        <f>IF('02. Controlo'!$C54=0,0,CHOOSE('02. Controlo'!$C54,'04-Aux. Projectos'!Z$12,'04-Aux. Projectos'!Z$29,'04-Aux. Projectos'!Z$46,'04-Aux. Projectos'!Z$63))</f>
        <v>0.66300340909090916</v>
      </c>
      <c r="AA366" s="28">
        <f>IF('02. Controlo'!$C54=0,0,CHOOSE('02. Controlo'!$C54,'04-Aux. Projectos'!AA$12,'04-Aux. Projectos'!AA$29,'04-Aux. Projectos'!AA$46,'04-Aux. Projectos'!AA$63))</f>
        <v>0.66300340909090916</v>
      </c>
      <c r="AB366" s="28">
        <f>IF('02. Controlo'!$C54=0,0,CHOOSE('02. Controlo'!$C54,'04-Aux. Projectos'!AB$12,'04-Aux. Projectos'!AB$29,'04-Aux. Projectos'!AB$46,'04-Aux. Projectos'!AB$63))</f>
        <v>0.66300340909090916</v>
      </c>
      <c r="AC366" s="28">
        <f>IF('02. Controlo'!$C54=0,0,CHOOSE('02. Controlo'!$C54,'04-Aux. Projectos'!AC$12,'04-Aux. Projectos'!AC$29,'04-Aux. Projectos'!AC$46,'04-Aux. Projectos'!AC$63))</f>
        <v>0.66300340909090916</v>
      </c>
      <c r="AD366" s="28">
        <f>IF('02. Controlo'!$C54=0,0,CHOOSE('02. Controlo'!$C54,'04-Aux. Projectos'!AD$12,'04-Aux. Projectos'!AD$29,'04-Aux. Projectos'!AD$46,'04-Aux. Projectos'!AD$63))</f>
        <v>1.1050056818181819</v>
      </c>
      <c r="AE366" s="28">
        <f>IF('02. Controlo'!$C54=0,0,CHOOSE('02. Controlo'!$C54,'04-Aux. Projectos'!AE$12,'04-Aux. Projectos'!AE$29,'04-Aux. Projectos'!AE$46,'04-Aux. Projectos'!AE$63))</f>
        <v>1.3260068181818183</v>
      </c>
      <c r="AF366" s="28">
        <f>IF('02. Controlo'!$C54=0,0,CHOOSE('02. Controlo'!$C54,'04-Aux. Projectos'!AF$12,'04-Aux. Projectos'!AF$29,'04-Aux. Projectos'!AF$46,'04-Aux. Projectos'!AF$63))</f>
        <v>1.5470079545454547</v>
      </c>
      <c r="AG366" s="28">
        <f>IF('02. Controlo'!$C54=0,0,CHOOSE('02. Controlo'!$C54,'04-Aux. Projectos'!AG$12,'04-Aux. Projectos'!AG$29,'04-Aux. Projectos'!AG$46,'04-Aux. Projectos'!AG$63))</f>
        <v>1.7680090909090911</v>
      </c>
    </row>
    <row r="367" spans="1:33" ht="15" customHeight="1" x14ac:dyDescent="0.25">
      <c r="B367" s="36">
        <f t="shared" si="140"/>
        <v>4</v>
      </c>
      <c r="D367" s="28">
        <f>IF('02. Controlo'!$C55=0,0,CHOOSE('02. Controlo'!$C55,'04-Aux. Projectos'!D$12,'04-Aux. Projectos'!D$29,'04-Aux. Projectos'!D$46,'04-Aux. Projectos'!D$63))</f>
        <v>0</v>
      </c>
      <c r="E367" s="28">
        <f>IF('02. Controlo'!$C55=0,0,CHOOSE('02. Controlo'!$C55,'04-Aux. Projectos'!E$12,'04-Aux. Projectos'!E$29,'04-Aux. Projectos'!E$46,'04-Aux. Projectos'!E$63))</f>
        <v>0</v>
      </c>
      <c r="F367" s="28">
        <f>IF('02. Controlo'!$C55=0,0,CHOOSE('02. Controlo'!$C55,'04-Aux. Projectos'!F$12,'04-Aux. Projectos'!F$29,'04-Aux. Projectos'!F$46,'04-Aux. Projectos'!F$63))</f>
        <v>0</v>
      </c>
      <c r="G367" s="28">
        <f>IF('02. Controlo'!$C55=0,0,CHOOSE('02. Controlo'!$C55,'04-Aux. Projectos'!G$12,'04-Aux. Projectos'!G$29,'04-Aux. Projectos'!G$46,'04-Aux. Projectos'!G$63))</f>
        <v>0</v>
      </c>
      <c r="H367" s="28">
        <f>IF('02. Controlo'!$C55=0,0,CHOOSE('02. Controlo'!$C55,'04-Aux. Projectos'!H$12,'04-Aux. Projectos'!H$29,'04-Aux. Projectos'!H$46,'04-Aux. Projectos'!H$63))</f>
        <v>0</v>
      </c>
      <c r="I367" s="28">
        <f>IF('02. Controlo'!$C55=0,0,CHOOSE('02. Controlo'!$C55,'04-Aux. Projectos'!I$12,'04-Aux. Projectos'!I$29,'04-Aux. Projectos'!I$46,'04-Aux. Projectos'!I$63))</f>
        <v>0</v>
      </c>
      <c r="J367" s="28">
        <f>IF('02. Controlo'!$C55=0,0,CHOOSE('02. Controlo'!$C55,'04-Aux. Projectos'!J$12,'04-Aux. Projectos'!J$29,'04-Aux. Projectos'!J$46,'04-Aux. Projectos'!J$63))</f>
        <v>2.3152500000000006E-2</v>
      </c>
      <c r="K367" s="28">
        <f>IF('02. Controlo'!$C55=0,0,CHOOSE('02. Controlo'!$C55,'04-Aux. Projectos'!K$12,'04-Aux. Projectos'!K$29,'04-Aux. Projectos'!K$46,'04-Aux. Projectos'!K$63))</f>
        <v>2.3152500000000006E-2</v>
      </c>
      <c r="L367" s="28">
        <f>IF('02. Controlo'!$C55=0,0,CHOOSE('02. Controlo'!$C55,'04-Aux. Projectos'!L$12,'04-Aux. Projectos'!L$29,'04-Aux. Projectos'!L$46,'04-Aux. Projectos'!L$63))</f>
        <v>2.3152500000000006E-2</v>
      </c>
      <c r="M367" s="28">
        <f>IF('02. Controlo'!$C55=0,0,CHOOSE('02. Controlo'!$C55,'04-Aux. Projectos'!M$12,'04-Aux. Projectos'!M$29,'04-Aux. Projectos'!M$46,'04-Aux. Projectos'!M$63))</f>
        <v>0.11576250000000002</v>
      </c>
      <c r="N367" s="28">
        <f>IF('02. Controlo'!$C55=0,0,CHOOSE('02. Controlo'!$C55,'04-Aux. Projectos'!N$12,'04-Aux. Projectos'!N$29,'04-Aux. Projectos'!N$46,'04-Aux. Projectos'!N$63))</f>
        <v>0.11576250000000002</v>
      </c>
      <c r="O367" s="28">
        <f>IF('02. Controlo'!$C55=0,0,CHOOSE('02. Controlo'!$C55,'04-Aux. Projectos'!O$12,'04-Aux. Projectos'!O$29,'04-Aux. Projectos'!O$46,'04-Aux. Projectos'!O$63))</f>
        <v>0.11576250000000002</v>
      </c>
      <c r="P367" s="28">
        <f>IF('02. Controlo'!$C55=0,0,CHOOSE('02. Controlo'!$C55,'04-Aux. Projectos'!P$12,'04-Aux. Projectos'!P$29,'04-Aux. Projectos'!P$46,'04-Aux. Projectos'!P$63))</f>
        <v>0.11576250000000002</v>
      </c>
      <c r="Q367" s="28">
        <f>IF('02. Controlo'!$C55=0,0,CHOOSE('02. Controlo'!$C55,'04-Aux. Projectos'!Q$12,'04-Aux. Projectos'!Q$29,'04-Aux. Projectos'!Q$46,'04-Aux. Projectos'!Q$63))</f>
        <v>0.11576250000000002</v>
      </c>
      <c r="R367" s="28">
        <f>IF('02. Controlo'!$C55=0,0,CHOOSE('02. Controlo'!$C55,'04-Aux. Projectos'!R$12,'04-Aux. Projectos'!R$29,'04-Aux. Projectos'!R$46,'04-Aux. Projectos'!R$63))</f>
        <v>0.34728750000000008</v>
      </c>
      <c r="S367" s="28">
        <f>IF('02. Controlo'!$C55=0,0,CHOOSE('02. Controlo'!$C55,'04-Aux. Projectos'!S$12,'04-Aux. Projectos'!S$29,'04-Aux. Projectos'!S$46,'04-Aux. Projectos'!S$63))</f>
        <v>0.34728750000000008</v>
      </c>
      <c r="T367" s="28">
        <f>IF('02. Controlo'!$C55=0,0,CHOOSE('02. Controlo'!$C55,'04-Aux. Projectos'!T$12,'04-Aux. Projectos'!T$29,'04-Aux. Projectos'!T$46,'04-Aux. Projectos'!T$63))</f>
        <v>0.46305000000000007</v>
      </c>
      <c r="U367" s="28">
        <f>IF('02. Controlo'!$C55=0,0,CHOOSE('02. Controlo'!$C55,'04-Aux. Projectos'!U$12,'04-Aux. Projectos'!U$29,'04-Aux. Projectos'!U$46,'04-Aux. Projectos'!U$63))</f>
        <v>0.46305000000000007</v>
      </c>
      <c r="V367" s="28">
        <f>IF('02. Controlo'!$C55=0,0,CHOOSE('02. Controlo'!$C55,'04-Aux. Projectos'!V$12,'04-Aux. Projectos'!V$29,'04-Aux. Projectos'!V$46,'04-Aux. Projectos'!V$63))</f>
        <v>0.69457500000000016</v>
      </c>
      <c r="W367" s="28">
        <f>IF('02. Controlo'!$C55=0,0,CHOOSE('02. Controlo'!$C55,'04-Aux. Projectos'!W$12,'04-Aux. Projectos'!W$29,'04-Aux. Projectos'!W$46,'04-Aux. Projectos'!W$63))</f>
        <v>0.69457500000000016</v>
      </c>
      <c r="X367" s="28">
        <f>IF('02. Controlo'!$C55=0,0,CHOOSE('02. Controlo'!$C55,'04-Aux. Projectos'!X$12,'04-Aux. Projectos'!X$29,'04-Aux. Projectos'!X$46,'04-Aux. Projectos'!X$63))</f>
        <v>0.69457500000000016</v>
      </c>
      <c r="Y367" s="28">
        <f>IF('02. Controlo'!$C55=0,0,CHOOSE('02. Controlo'!$C55,'04-Aux. Projectos'!Y$12,'04-Aux. Projectos'!Y$29,'04-Aux. Projectos'!Y$46,'04-Aux. Projectos'!Y$63))</f>
        <v>0.69457500000000016</v>
      </c>
      <c r="Z367" s="28">
        <f>IF('02. Controlo'!$C55=0,0,CHOOSE('02. Controlo'!$C55,'04-Aux. Projectos'!Z$12,'04-Aux. Projectos'!Z$29,'04-Aux. Projectos'!Z$46,'04-Aux. Projectos'!Z$63))</f>
        <v>0.69457500000000016</v>
      </c>
      <c r="AA367" s="28">
        <f>IF('02. Controlo'!$C55=0,0,CHOOSE('02. Controlo'!$C55,'04-Aux. Projectos'!AA$12,'04-Aux. Projectos'!AA$29,'04-Aux. Projectos'!AA$46,'04-Aux. Projectos'!AA$63))</f>
        <v>0.69457500000000016</v>
      </c>
      <c r="AB367" s="28">
        <f>IF('02. Controlo'!$C55=0,0,CHOOSE('02. Controlo'!$C55,'04-Aux. Projectos'!AB$12,'04-Aux. Projectos'!AB$29,'04-Aux. Projectos'!AB$46,'04-Aux. Projectos'!AB$63))</f>
        <v>0.69457500000000016</v>
      </c>
      <c r="AC367" s="28">
        <f>IF('02. Controlo'!$C55=0,0,CHOOSE('02. Controlo'!$C55,'04-Aux. Projectos'!AC$12,'04-Aux. Projectos'!AC$29,'04-Aux. Projectos'!AC$46,'04-Aux. Projectos'!AC$63))</f>
        <v>0.69457500000000016</v>
      </c>
      <c r="AD367" s="28">
        <f>IF('02. Controlo'!$C55=0,0,CHOOSE('02. Controlo'!$C55,'04-Aux. Projectos'!AD$12,'04-Aux. Projectos'!AD$29,'04-Aux. Projectos'!AD$46,'04-Aux. Projectos'!AD$63))</f>
        <v>1.1576250000000001</v>
      </c>
      <c r="AE367" s="28">
        <f>IF('02. Controlo'!$C55=0,0,CHOOSE('02. Controlo'!$C55,'04-Aux. Projectos'!AE$12,'04-Aux. Projectos'!AE$29,'04-Aux. Projectos'!AE$46,'04-Aux. Projectos'!AE$63))</f>
        <v>1.3891500000000003</v>
      </c>
      <c r="AF367" s="28">
        <f>IF('02. Controlo'!$C55=0,0,CHOOSE('02. Controlo'!$C55,'04-Aux. Projectos'!AF$12,'04-Aux. Projectos'!AF$29,'04-Aux. Projectos'!AF$46,'04-Aux. Projectos'!AF$63))</f>
        <v>1.6206750000000001</v>
      </c>
      <c r="AG367" s="28">
        <f>IF('02. Controlo'!$C55=0,0,CHOOSE('02. Controlo'!$C55,'04-Aux. Projectos'!AG$12,'04-Aux. Projectos'!AG$29,'04-Aux. Projectos'!AG$46,'04-Aux. Projectos'!AG$63))</f>
        <v>1.8522000000000003</v>
      </c>
    </row>
    <row r="368" spans="1:33" ht="15" customHeight="1" x14ac:dyDescent="0.25">
      <c r="B368" s="36">
        <f t="shared" si="140"/>
        <v>5</v>
      </c>
      <c r="D368" s="28">
        <f>IF('02. Controlo'!$C56=0,0,CHOOSE('02. Controlo'!$C56,'04-Aux. Projectos'!D$12,'04-Aux. Projectos'!D$29,'04-Aux. Projectos'!D$46,'04-Aux. Projectos'!D$63))</f>
        <v>0</v>
      </c>
      <c r="E368" s="28">
        <f>IF('02. Controlo'!$C56=0,0,CHOOSE('02. Controlo'!$C56,'04-Aux. Projectos'!E$12,'04-Aux. Projectos'!E$29,'04-Aux. Projectos'!E$46,'04-Aux. Projectos'!E$63))</f>
        <v>0</v>
      </c>
      <c r="F368" s="28">
        <f>IF('02. Controlo'!$C56=0,0,CHOOSE('02. Controlo'!$C56,'04-Aux. Projectos'!F$12,'04-Aux. Projectos'!F$29,'04-Aux. Projectos'!F$46,'04-Aux. Projectos'!F$63))</f>
        <v>0</v>
      </c>
      <c r="G368" s="28">
        <f>IF('02. Controlo'!$C56=0,0,CHOOSE('02. Controlo'!$C56,'04-Aux. Projectos'!G$12,'04-Aux. Projectos'!G$29,'04-Aux. Projectos'!G$46,'04-Aux. Projectos'!G$63))</f>
        <v>0</v>
      </c>
      <c r="H368" s="28">
        <f>IF('02. Controlo'!$C56=0,0,CHOOSE('02. Controlo'!$C56,'04-Aux. Projectos'!H$12,'04-Aux. Projectos'!H$29,'04-Aux. Projectos'!H$46,'04-Aux. Projectos'!H$63))</f>
        <v>0</v>
      </c>
      <c r="I368" s="28">
        <f>IF('02. Controlo'!$C56=0,0,CHOOSE('02. Controlo'!$C56,'04-Aux. Projectos'!I$12,'04-Aux. Projectos'!I$29,'04-Aux. Projectos'!I$46,'04-Aux. Projectos'!I$63))</f>
        <v>0</v>
      </c>
      <c r="J368" s="28">
        <f>IF('02. Controlo'!$C56=0,0,CHOOSE('02. Controlo'!$C56,'04-Aux. Projectos'!J$12,'04-Aux. Projectos'!J$29,'04-Aux. Projectos'!J$46,'04-Aux. Projectos'!J$63))</f>
        <v>2.6759041328250008E-2</v>
      </c>
      <c r="K368" s="28">
        <f>IF('02. Controlo'!$C56=0,0,CHOOSE('02. Controlo'!$C56,'04-Aux. Projectos'!K$12,'04-Aux. Projectos'!K$29,'04-Aux. Projectos'!K$46,'04-Aux. Projectos'!K$63))</f>
        <v>2.6759041328250008E-2</v>
      </c>
      <c r="L368" s="28">
        <f>IF('02. Controlo'!$C56=0,0,CHOOSE('02. Controlo'!$C56,'04-Aux. Projectos'!L$12,'04-Aux. Projectos'!L$29,'04-Aux. Projectos'!L$46,'04-Aux. Projectos'!L$63))</f>
        <v>2.6759041328250008E-2</v>
      </c>
      <c r="M368" s="28">
        <f>IF('02. Controlo'!$C56=0,0,CHOOSE('02. Controlo'!$C56,'04-Aux. Projectos'!M$12,'04-Aux. Projectos'!M$29,'04-Aux. Projectos'!M$46,'04-Aux. Projectos'!M$63))</f>
        <v>0.13379520664125005</v>
      </c>
      <c r="N368" s="28">
        <f>IF('02. Controlo'!$C56=0,0,CHOOSE('02. Controlo'!$C56,'04-Aux. Projectos'!N$12,'04-Aux. Projectos'!N$29,'04-Aux. Projectos'!N$46,'04-Aux. Projectos'!N$63))</f>
        <v>0.13379520664125005</v>
      </c>
      <c r="O368" s="28">
        <f>IF('02. Controlo'!$C56=0,0,CHOOSE('02. Controlo'!$C56,'04-Aux. Projectos'!O$12,'04-Aux. Projectos'!O$29,'04-Aux. Projectos'!O$46,'04-Aux. Projectos'!O$63))</f>
        <v>0.13379520664125005</v>
      </c>
      <c r="P368" s="28">
        <f>IF('02. Controlo'!$C56=0,0,CHOOSE('02. Controlo'!$C56,'04-Aux. Projectos'!P$12,'04-Aux. Projectos'!P$29,'04-Aux. Projectos'!P$46,'04-Aux. Projectos'!P$63))</f>
        <v>0.13379520664125005</v>
      </c>
      <c r="Q368" s="28">
        <f>IF('02. Controlo'!$C56=0,0,CHOOSE('02. Controlo'!$C56,'04-Aux. Projectos'!Q$12,'04-Aux. Projectos'!Q$29,'04-Aux. Projectos'!Q$46,'04-Aux. Projectos'!Q$63))</f>
        <v>0.13379520664125005</v>
      </c>
      <c r="R368" s="28">
        <f>IF('02. Controlo'!$C56=0,0,CHOOSE('02. Controlo'!$C56,'04-Aux. Projectos'!R$12,'04-Aux. Projectos'!R$29,'04-Aux. Projectos'!R$46,'04-Aux. Projectos'!R$63))</f>
        <v>0.4013856199237501</v>
      </c>
      <c r="S368" s="28">
        <f>IF('02. Controlo'!$C56=0,0,CHOOSE('02. Controlo'!$C56,'04-Aux. Projectos'!S$12,'04-Aux. Projectos'!S$29,'04-Aux. Projectos'!S$46,'04-Aux. Projectos'!S$63))</f>
        <v>0.4013856199237501</v>
      </c>
      <c r="T368" s="28">
        <f>IF('02. Controlo'!$C56=0,0,CHOOSE('02. Controlo'!$C56,'04-Aux. Projectos'!T$12,'04-Aux. Projectos'!T$29,'04-Aux. Projectos'!T$46,'04-Aux. Projectos'!T$63))</f>
        <v>0.53518082656500021</v>
      </c>
      <c r="U368" s="28">
        <f>IF('02. Controlo'!$C56=0,0,CHOOSE('02. Controlo'!$C56,'04-Aux. Projectos'!U$12,'04-Aux. Projectos'!U$29,'04-Aux. Projectos'!U$46,'04-Aux. Projectos'!U$63))</f>
        <v>0.53518082656500021</v>
      </c>
      <c r="V368" s="28">
        <f>IF('02. Controlo'!$C56=0,0,CHOOSE('02. Controlo'!$C56,'04-Aux. Projectos'!V$12,'04-Aux. Projectos'!V$29,'04-Aux. Projectos'!V$46,'04-Aux. Projectos'!V$63))</f>
        <v>0.80277123984750021</v>
      </c>
      <c r="W368" s="28">
        <f>IF('02. Controlo'!$C56=0,0,CHOOSE('02. Controlo'!$C56,'04-Aux. Projectos'!W$12,'04-Aux. Projectos'!W$29,'04-Aux. Projectos'!W$46,'04-Aux. Projectos'!W$63))</f>
        <v>0.80277123984750021</v>
      </c>
      <c r="X368" s="28">
        <f>IF('02. Controlo'!$C56=0,0,CHOOSE('02. Controlo'!$C56,'04-Aux. Projectos'!X$12,'04-Aux. Projectos'!X$29,'04-Aux. Projectos'!X$46,'04-Aux. Projectos'!X$63))</f>
        <v>0.80277123984750021</v>
      </c>
      <c r="Y368" s="28">
        <f>IF('02. Controlo'!$C56=0,0,CHOOSE('02. Controlo'!$C56,'04-Aux. Projectos'!Y$12,'04-Aux. Projectos'!Y$29,'04-Aux. Projectos'!Y$46,'04-Aux. Projectos'!Y$63))</f>
        <v>0.80277123984750021</v>
      </c>
      <c r="Z368" s="28">
        <f>IF('02. Controlo'!$C56=0,0,CHOOSE('02. Controlo'!$C56,'04-Aux. Projectos'!Z$12,'04-Aux. Projectos'!Z$29,'04-Aux. Projectos'!Z$46,'04-Aux. Projectos'!Z$63))</f>
        <v>0.80277123984750021</v>
      </c>
      <c r="AA368" s="28">
        <f>IF('02. Controlo'!$C56=0,0,CHOOSE('02. Controlo'!$C56,'04-Aux. Projectos'!AA$12,'04-Aux. Projectos'!AA$29,'04-Aux. Projectos'!AA$46,'04-Aux. Projectos'!AA$63))</f>
        <v>0.80277123984750021</v>
      </c>
      <c r="AB368" s="28">
        <f>IF('02. Controlo'!$C56=0,0,CHOOSE('02. Controlo'!$C56,'04-Aux. Projectos'!AB$12,'04-Aux. Projectos'!AB$29,'04-Aux. Projectos'!AB$46,'04-Aux. Projectos'!AB$63))</f>
        <v>0.80277123984750021</v>
      </c>
      <c r="AC368" s="28">
        <f>IF('02. Controlo'!$C56=0,0,CHOOSE('02. Controlo'!$C56,'04-Aux. Projectos'!AC$12,'04-Aux. Projectos'!AC$29,'04-Aux. Projectos'!AC$46,'04-Aux. Projectos'!AC$63))</f>
        <v>0.80277123984750021</v>
      </c>
      <c r="AD368" s="28">
        <f>IF('02. Controlo'!$C56=0,0,CHOOSE('02. Controlo'!$C56,'04-Aux. Projectos'!AD$12,'04-Aux. Projectos'!AD$29,'04-Aux. Projectos'!AD$46,'04-Aux. Projectos'!AD$63))</f>
        <v>1.3379520664125004</v>
      </c>
      <c r="AE368" s="28">
        <f>IF('02. Controlo'!$C56=0,0,CHOOSE('02. Controlo'!$C56,'04-Aux. Projectos'!AE$12,'04-Aux. Projectos'!AE$29,'04-Aux. Projectos'!AE$46,'04-Aux. Projectos'!AE$63))</f>
        <v>1.6055424796950004</v>
      </c>
      <c r="AF368" s="28">
        <f>IF('02. Controlo'!$C56=0,0,CHOOSE('02. Controlo'!$C56,'04-Aux. Projectos'!AF$12,'04-Aux. Projectos'!AF$29,'04-Aux. Projectos'!AF$46,'04-Aux. Projectos'!AF$63))</f>
        <v>1.8731328929775006</v>
      </c>
      <c r="AG368" s="28">
        <f>IF('02. Controlo'!$C56=0,0,CHOOSE('02. Controlo'!$C56,'04-Aux. Projectos'!AG$12,'04-Aux. Projectos'!AG$29,'04-Aux. Projectos'!AG$46,'04-Aux. Projectos'!AG$63))</f>
        <v>2.1407233062600008</v>
      </c>
    </row>
    <row r="369" spans="2:33" ht="15" customHeight="1" x14ac:dyDescent="0.25">
      <c r="B369" s="36">
        <f t="shared" si="140"/>
        <v>6</v>
      </c>
      <c r="D369" s="28">
        <f>IF('02. Controlo'!$C57=0,0,CHOOSE('02. Controlo'!$C57,'04-Aux. Projectos'!D$12,'04-Aux. Projectos'!D$29,'04-Aux. Projectos'!D$46,'04-Aux. Projectos'!D$63))</f>
        <v>0</v>
      </c>
      <c r="E369" s="28">
        <f>IF('02. Controlo'!$C57=0,0,CHOOSE('02. Controlo'!$C57,'04-Aux. Projectos'!E$12,'04-Aux. Projectos'!E$29,'04-Aux. Projectos'!E$46,'04-Aux. Projectos'!E$63))</f>
        <v>0</v>
      </c>
      <c r="F369" s="28">
        <f>IF('02. Controlo'!$C57=0,0,CHOOSE('02. Controlo'!$C57,'04-Aux. Projectos'!F$12,'04-Aux. Projectos'!F$29,'04-Aux. Projectos'!F$46,'04-Aux. Projectos'!F$63))</f>
        <v>0</v>
      </c>
      <c r="G369" s="28">
        <f>IF('02. Controlo'!$C57=0,0,CHOOSE('02. Controlo'!$C57,'04-Aux. Projectos'!G$12,'04-Aux. Projectos'!G$29,'04-Aux. Projectos'!G$46,'04-Aux. Projectos'!G$63))</f>
        <v>0</v>
      </c>
      <c r="H369" s="28">
        <f>IF('02. Controlo'!$C57=0,0,CHOOSE('02. Controlo'!$C57,'04-Aux. Projectos'!H$12,'04-Aux. Projectos'!H$29,'04-Aux. Projectos'!H$46,'04-Aux. Projectos'!H$63))</f>
        <v>0</v>
      </c>
      <c r="I369" s="28">
        <f>IF('02. Controlo'!$C57=0,0,CHOOSE('02. Controlo'!$C57,'04-Aux. Projectos'!I$12,'04-Aux. Projectos'!I$29,'04-Aux. Projectos'!I$46,'04-Aux. Projectos'!I$63))</f>
        <v>0</v>
      </c>
      <c r="J369" s="28">
        <f>IF('02. Controlo'!$C57=0,0,CHOOSE('02. Controlo'!$C57,'04-Aux. Projectos'!J$12,'04-Aux. Projectos'!J$29,'04-Aux. Projectos'!J$46,'04-Aux. Projectos'!J$63))</f>
        <v>2.2100113636363643E-2</v>
      </c>
      <c r="K369" s="28">
        <f>IF('02. Controlo'!$C57=0,0,CHOOSE('02. Controlo'!$C57,'04-Aux. Projectos'!K$12,'04-Aux. Projectos'!K$29,'04-Aux. Projectos'!K$46,'04-Aux. Projectos'!K$63))</f>
        <v>2.2100113636363643E-2</v>
      </c>
      <c r="L369" s="28">
        <f>IF('02. Controlo'!$C57=0,0,CHOOSE('02. Controlo'!$C57,'04-Aux. Projectos'!L$12,'04-Aux. Projectos'!L$29,'04-Aux. Projectos'!L$46,'04-Aux. Projectos'!L$63))</f>
        <v>2.2100113636363643E-2</v>
      </c>
      <c r="M369" s="28">
        <f>IF('02. Controlo'!$C57=0,0,CHOOSE('02. Controlo'!$C57,'04-Aux. Projectos'!M$12,'04-Aux. Projectos'!M$29,'04-Aux. Projectos'!M$46,'04-Aux. Projectos'!M$63))</f>
        <v>0.11050056818181819</v>
      </c>
      <c r="N369" s="28">
        <f>IF('02. Controlo'!$C57=0,0,CHOOSE('02. Controlo'!$C57,'04-Aux. Projectos'!N$12,'04-Aux. Projectos'!N$29,'04-Aux. Projectos'!N$46,'04-Aux. Projectos'!N$63))</f>
        <v>0.11050056818181819</v>
      </c>
      <c r="O369" s="28">
        <f>IF('02. Controlo'!$C57=0,0,CHOOSE('02. Controlo'!$C57,'04-Aux. Projectos'!O$12,'04-Aux. Projectos'!O$29,'04-Aux. Projectos'!O$46,'04-Aux. Projectos'!O$63))</f>
        <v>0.11050056818181819</v>
      </c>
      <c r="P369" s="28">
        <f>IF('02. Controlo'!$C57=0,0,CHOOSE('02. Controlo'!$C57,'04-Aux. Projectos'!P$12,'04-Aux. Projectos'!P$29,'04-Aux. Projectos'!P$46,'04-Aux. Projectos'!P$63))</f>
        <v>0.11050056818181819</v>
      </c>
      <c r="Q369" s="28">
        <f>IF('02. Controlo'!$C57=0,0,CHOOSE('02. Controlo'!$C57,'04-Aux. Projectos'!Q$12,'04-Aux. Projectos'!Q$29,'04-Aux. Projectos'!Q$46,'04-Aux. Projectos'!Q$63))</f>
        <v>0.11050056818181819</v>
      </c>
      <c r="R369" s="28">
        <f>IF('02. Controlo'!$C57=0,0,CHOOSE('02. Controlo'!$C57,'04-Aux. Projectos'!R$12,'04-Aux. Projectos'!R$29,'04-Aux. Projectos'!R$46,'04-Aux. Projectos'!R$63))</f>
        <v>0.33150170454545458</v>
      </c>
      <c r="S369" s="28">
        <f>IF('02. Controlo'!$C57=0,0,CHOOSE('02. Controlo'!$C57,'04-Aux. Projectos'!S$12,'04-Aux. Projectos'!S$29,'04-Aux. Projectos'!S$46,'04-Aux. Projectos'!S$63))</f>
        <v>0.33150170454545458</v>
      </c>
      <c r="T369" s="28">
        <f>IF('02. Controlo'!$C57=0,0,CHOOSE('02. Controlo'!$C57,'04-Aux. Projectos'!T$12,'04-Aux. Projectos'!T$29,'04-Aux. Projectos'!T$46,'04-Aux. Projectos'!T$63))</f>
        <v>0.44200227272727277</v>
      </c>
      <c r="U369" s="28">
        <f>IF('02. Controlo'!$C57=0,0,CHOOSE('02. Controlo'!$C57,'04-Aux. Projectos'!U$12,'04-Aux. Projectos'!U$29,'04-Aux. Projectos'!U$46,'04-Aux. Projectos'!U$63))</f>
        <v>0.44200227272727277</v>
      </c>
      <c r="V369" s="28">
        <f>IF('02. Controlo'!$C57=0,0,CHOOSE('02. Controlo'!$C57,'04-Aux. Projectos'!V$12,'04-Aux. Projectos'!V$29,'04-Aux. Projectos'!V$46,'04-Aux. Projectos'!V$63))</f>
        <v>0.66300340909090916</v>
      </c>
      <c r="W369" s="28">
        <f>IF('02. Controlo'!$C57=0,0,CHOOSE('02. Controlo'!$C57,'04-Aux. Projectos'!W$12,'04-Aux. Projectos'!W$29,'04-Aux. Projectos'!W$46,'04-Aux. Projectos'!W$63))</f>
        <v>0.66300340909090916</v>
      </c>
      <c r="X369" s="28">
        <f>IF('02. Controlo'!$C57=0,0,CHOOSE('02. Controlo'!$C57,'04-Aux. Projectos'!X$12,'04-Aux. Projectos'!X$29,'04-Aux. Projectos'!X$46,'04-Aux. Projectos'!X$63))</f>
        <v>0.66300340909090916</v>
      </c>
      <c r="Y369" s="28">
        <f>IF('02. Controlo'!$C57=0,0,CHOOSE('02. Controlo'!$C57,'04-Aux. Projectos'!Y$12,'04-Aux. Projectos'!Y$29,'04-Aux. Projectos'!Y$46,'04-Aux. Projectos'!Y$63))</f>
        <v>0.66300340909090916</v>
      </c>
      <c r="Z369" s="28">
        <f>IF('02. Controlo'!$C57=0,0,CHOOSE('02. Controlo'!$C57,'04-Aux. Projectos'!Z$12,'04-Aux. Projectos'!Z$29,'04-Aux. Projectos'!Z$46,'04-Aux. Projectos'!Z$63))</f>
        <v>0.66300340909090916</v>
      </c>
      <c r="AA369" s="28">
        <f>IF('02. Controlo'!$C57=0,0,CHOOSE('02. Controlo'!$C57,'04-Aux. Projectos'!AA$12,'04-Aux. Projectos'!AA$29,'04-Aux. Projectos'!AA$46,'04-Aux. Projectos'!AA$63))</f>
        <v>0.66300340909090916</v>
      </c>
      <c r="AB369" s="28">
        <f>IF('02. Controlo'!$C57=0,0,CHOOSE('02. Controlo'!$C57,'04-Aux. Projectos'!AB$12,'04-Aux. Projectos'!AB$29,'04-Aux. Projectos'!AB$46,'04-Aux. Projectos'!AB$63))</f>
        <v>0.66300340909090916</v>
      </c>
      <c r="AC369" s="28">
        <f>IF('02. Controlo'!$C57=0,0,CHOOSE('02. Controlo'!$C57,'04-Aux. Projectos'!AC$12,'04-Aux. Projectos'!AC$29,'04-Aux. Projectos'!AC$46,'04-Aux. Projectos'!AC$63))</f>
        <v>0.66300340909090916</v>
      </c>
      <c r="AD369" s="28">
        <f>IF('02. Controlo'!$C57=0,0,CHOOSE('02. Controlo'!$C57,'04-Aux. Projectos'!AD$12,'04-Aux. Projectos'!AD$29,'04-Aux. Projectos'!AD$46,'04-Aux. Projectos'!AD$63))</f>
        <v>1.1050056818181819</v>
      </c>
      <c r="AE369" s="28">
        <f>IF('02. Controlo'!$C57=0,0,CHOOSE('02. Controlo'!$C57,'04-Aux. Projectos'!AE$12,'04-Aux. Projectos'!AE$29,'04-Aux. Projectos'!AE$46,'04-Aux. Projectos'!AE$63))</f>
        <v>1.3260068181818183</v>
      </c>
      <c r="AF369" s="28">
        <f>IF('02. Controlo'!$C57=0,0,CHOOSE('02. Controlo'!$C57,'04-Aux. Projectos'!AF$12,'04-Aux. Projectos'!AF$29,'04-Aux. Projectos'!AF$46,'04-Aux. Projectos'!AF$63))</f>
        <v>1.5470079545454547</v>
      </c>
      <c r="AG369" s="28">
        <f>IF('02. Controlo'!$C57=0,0,CHOOSE('02. Controlo'!$C57,'04-Aux. Projectos'!AG$12,'04-Aux. Projectos'!AG$29,'04-Aux. Projectos'!AG$46,'04-Aux. Projectos'!AG$63))</f>
        <v>1.7680090909090911</v>
      </c>
    </row>
    <row r="370" spans="2:33" ht="15" customHeight="1" x14ac:dyDescent="0.25">
      <c r="B370" s="36">
        <f t="shared" si="140"/>
        <v>7</v>
      </c>
      <c r="D370" s="28">
        <f>IF('02. Controlo'!$C58=0,0,CHOOSE('02. Controlo'!$C58,'04-Aux. Projectos'!D$12,'04-Aux. Projectos'!D$29,'04-Aux. Projectos'!D$46,'04-Aux. Projectos'!D$63))</f>
        <v>0</v>
      </c>
      <c r="E370" s="28">
        <f>IF('02. Controlo'!$C58=0,0,CHOOSE('02. Controlo'!$C58,'04-Aux. Projectos'!E$12,'04-Aux. Projectos'!E$29,'04-Aux. Projectos'!E$46,'04-Aux. Projectos'!E$63))</f>
        <v>0</v>
      </c>
      <c r="F370" s="28">
        <f>IF('02. Controlo'!$C58=0,0,CHOOSE('02. Controlo'!$C58,'04-Aux. Projectos'!F$12,'04-Aux. Projectos'!F$29,'04-Aux. Projectos'!F$46,'04-Aux. Projectos'!F$63))</f>
        <v>0</v>
      </c>
      <c r="G370" s="28">
        <f>IF('02. Controlo'!$C58=0,0,CHOOSE('02. Controlo'!$C58,'04-Aux. Projectos'!G$12,'04-Aux. Projectos'!G$29,'04-Aux. Projectos'!G$46,'04-Aux. Projectos'!G$63))</f>
        <v>0</v>
      </c>
      <c r="H370" s="28">
        <f>IF('02. Controlo'!$C58=0,0,CHOOSE('02. Controlo'!$C58,'04-Aux. Projectos'!H$12,'04-Aux. Projectos'!H$29,'04-Aux. Projectos'!H$46,'04-Aux. Projectos'!H$63))</f>
        <v>0</v>
      </c>
      <c r="I370" s="28">
        <f>IF('02. Controlo'!$C58=0,0,CHOOSE('02. Controlo'!$C58,'04-Aux. Projectos'!I$12,'04-Aux. Projectos'!I$29,'04-Aux. Projectos'!I$46,'04-Aux. Projectos'!I$63))</f>
        <v>0</v>
      </c>
      <c r="J370" s="28">
        <f>IF('02. Controlo'!$C58=0,0,CHOOSE('02. Controlo'!$C58,'04-Aux. Projectos'!J$12,'04-Aux. Projectos'!J$29,'04-Aux. Projectos'!J$46,'04-Aux. Projectos'!J$63))</f>
        <v>2.2100113636363643E-2</v>
      </c>
      <c r="K370" s="28">
        <f>IF('02. Controlo'!$C58=0,0,CHOOSE('02. Controlo'!$C58,'04-Aux. Projectos'!K$12,'04-Aux. Projectos'!K$29,'04-Aux. Projectos'!K$46,'04-Aux. Projectos'!K$63))</f>
        <v>2.2100113636363643E-2</v>
      </c>
      <c r="L370" s="28">
        <f>IF('02. Controlo'!$C58=0,0,CHOOSE('02. Controlo'!$C58,'04-Aux. Projectos'!L$12,'04-Aux. Projectos'!L$29,'04-Aux. Projectos'!L$46,'04-Aux. Projectos'!L$63))</f>
        <v>2.2100113636363643E-2</v>
      </c>
      <c r="M370" s="28">
        <f>IF('02. Controlo'!$C58=0,0,CHOOSE('02. Controlo'!$C58,'04-Aux. Projectos'!M$12,'04-Aux. Projectos'!M$29,'04-Aux. Projectos'!M$46,'04-Aux. Projectos'!M$63))</f>
        <v>0.11050056818181819</v>
      </c>
      <c r="N370" s="28">
        <f>IF('02. Controlo'!$C58=0,0,CHOOSE('02. Controlo'!$C58,'04-Aux. Projectos'!N$12,'04-Aux. Projectos'!N$29,'04-Aux. Projectos'!N$46,'04-Aux. Projectos'!N$63))</f>
        <v>0.11050056818181819</v>
      </c>
      <c r="O370" s="28">
        <f>IF('02. Controlo'!$C58=0,0,CHOOSE('02. Controlo'!$C58,'04-Aux. Projectos'!O$12,'04-Aux. Projectos'!O$29,'04-Aux. Projectos'!O$46,'04-Aux. Projectos'!O$63))</f>
        <v>0.11050056818181819</v>
      </c>
      <c r="P370" s="28">
        <f>IF('02. Controlo'!$C58=0,0,CHOOSE('02. Controlo'!$C58,'04-Aux. Projectos'!P$12,'04-Aux. Projectos'!P$29,'04-Aux. Projectos'!P$46,'04-Aux. Projectos'!P$63))</f>
        <v>0.11050056818181819</v>
      </c>
      <c r="Q370" s="28">
        <f>IF('02. Controlo'!$C58=0,0,CHOOSE('02. Controlo'!$C58,'04-Aux. Projectos'!Q$12,'04-Aux. Projectos'!Q$29,'04-Aux. Projectos'!Q$46,'04-Aux. Projectos'!Q$63))</f>
        <v>0.11050056818181819</v>
      </c>
      <c r="R370" s="28">
        <f>IF('02. Controlo'!$C58=0,0,CHOOSE('02. Controlo'!$C58,'04-Aux. Projectos'!R$12,'04-Aux. Projectos'!R$29,'04-Aux. Projectos'!R$46,'04-Aux. Projectos'!R$63))</f>
        <v>0.33150170454545458</v>
      </c>
      <c r="S370" s="28">
        <f>IF('02. Controlo'!$C58=0,0,CHOOSE('02. Controlo'!$C58,'04-Aux. Projectos'!S$12,'04-Aux. Projectos'!S$29,'04-Aux. Projectos'!S$46,'04-Aux. Projectos'!S$63))</f>
        <v>0.33150170454545458</v>
      </c>
      <c r="T370" s="28">
        <f>IF('02. Controlo'!$C58=0,0,CHOOSE('02. Controlo'!$C58,'04-Aux. Projectos'!T$12,'04-Aux. Projectos'!T$29,'04-Aux. Projectos'!T$46,'04-Aux. Projectos'!T$63))</f>
        <v>0.44200227272727277</v>
      </c>
      <c r="U370" s="28">
        <f>IF('02. Controlo'!$C58=0,0,CHOOSE('02. Controlo'!$C58,'04-Aux. Projectos'!U$12,'04-Aux. Projectos'!U$29,'04-Aux. Projectos'!U$46,'04-Aux. Projectos'!U$63))</f>
        <v>0.44200227272727277</v>
      </c>
      <c r="V370" s="28">
        <f>IF('02. Controlo'!$C58=0,0,CHOOSE('02. Controlo'!$C58,'04-Aux. Projectos'!V$12,'04-Aux. Projectos'!V$29,'04-Aux. Projectos'!V$46,'04-Aux. Projectos'!V$63))</f>
        <v>0.66300340909090916</v>
      </c>
      <c r="W370" s="28">
        <f>IF('02. Controlo'!$C58=0,0,CHOOSE('02. Controlo'!$C58,'04-Aux. Projectos'!W$12,'04-Aux. Projectos'!W$29,'04-Aux. Projectos'!W$46,'04-Aux. Projectos'!W$63))</f>
        <v>0.66300340909090916</v>
      </c>
      <c r="X370" s="28">
        <f>IF('02. Controlo'!$C58=0,0,CHOOSE('02. Controlo'!$C58,'04-Aux. Projectos'!X$12,'04-Aux. Projectos'!X$29,'04-Aux. Projectos'!X$46,'04-Aux. Projectos'!X$63))</f>
        <v>0.66300340909090916</v>
      </c>
      <c r="Y370" s="28">
        <f>IF('02. Controlo'!$C58=0,0,CHOOSE('02. Controlo'!$C58,'04-Aux. Projectos'!Y$12,'04-Aux. Projectos'!Y$29,'04-Aux. Projectos'!Y$46,'04-Aux. Projectos'!Y$63))</f>
        <v>0.66300340909090916</v>
      </c>
      <c r="Z370" s="28">
        <f>IF('02. Controlo'!$C58=0,0,CHOOSE('02. Controlo'!$C58,'04-Aux. Projectos'!Z$12,'04-Aux. Projectos'!Z$29,'04-Aux. Projectos'!Z$46,'04-Aux. Projectos'!Z$63))</f>
        <v>0.66300340909090916</v>
      </c>
      <c r="AA370" s="28">
        <f>IF('02. Controlo'!$C58=0,0,CHOOSE('02. Controlo'!$C58,'04-Aux. Projectos'!AA$12,'04-Aux. Projectos'!AA$29,'04-Aux. Projectos'!AA$46,'04-Aux. Projectos'!AA$63))</f>
        <v>0.66300340909090916</v>
      </c>
      <c r="AB370" s="28">
        <f>IF('02. Controlo'!$C58=0,0,CHOOSE('02. Controlo'!$C58,'04-Aux. Projectos'!AB$12,'04-Aux. Projectos'!AB$29,'04-Aux. Projectos'!AB$46,'04-Aux. Projectos'!AB$63))</f>
        <v>0.66300340909090916</v>
      </c>
      <c r="AC370" s="28">
        <f>IF('02. Controlo'!$C58=0,0,CHOOSE('02. Controlo'!$C58,'04-Aux. Projectos'!AC$12,'04-Aux. Projectos'!AC$29,'04-Aux. Projectos'!AC$46,'04-Aux. Projectos'!AC$63))</f>
        <v>0.66300340909090916</v>
      </c>
      <c r="AD370" s="28">
        <f>IF('02. Controlo'!$C58=0,0,CHOOSE('02. Controlo'!$C58,'04-Aux. Projectos'!AD$12,'04-Aux. Projectos'!AD$29,'04-Aux. Projectos'!AD$46,'04-Aux. Projectos'!AD$63))</f>
        <v>1.1050056818181819</v>
      </c>
      <c r="AE370" s="28">
        <f>IF('02. Controlo'!$C58=0,0,CHOOSE('02. Controlo'!$C58,'04-Aux. Projectos'!AE$12,'04-Aux. Projectos'!AE$29,'04-Aux. Projectos'!AE$46,'04-Aux. Projectos'!AE$63))</f>
        <v>1.3260068181818183</v>
      </c>
      <c r="AF370" s="28">
        <f>IF('02. Controlo'!$C58=0,0,CHOOSE('02. Controlo'!$C58,'04-Aux. Projectos'!AF$12,'04-Aux. Projectos'!AF$29,'04-Aux. Projectos'!AF$46,'04-Aux. Projectos'!AF$63))</f>
        <v>1.5470079545454547</v>
      </c>
      <c r="AG370" s="28">
        <f>IF('02. Controlo'!$C58=0,0,CHOOSE('02. Controlo'!$C58,'04-Aux. Projectos'!AG$12,'04-Aux. Projectos'!AG$29,'04-Aux. Projectos'!AG$46,'04-Aux. Projectos'!AG$63))</f>
        <v>1.7680090909090911</v>
      </c>
    </row>
    <row r="371" spans="2:33" ht="15" customHeight="1" x14ac:dyDescent="0.25">
      <c r="B371" s="36">
        <f t="shared" si="140"/>
        <v>8</v>
      </c>
      <c r="D371" s="28">
        <f>IF('02. Controlo'!$C59=0,0,CHOOSE('02. Controlo'!$C59,'04-Aux. Projectos'!D$12,'04-Aux. Projectos'!D$29,'04-Aux. Projectos'!D$46,'04-Aux. Projectos'!D$63))</f>
        <v>0</v>
      </c>
      <c r="E371" s="28">
        <f>IF('02. Controlo'!$C59=0,0,CHOOSE('02. Controlo'!$C59,'04-Aux. Projectos'!E$12,'04-Aux. Projectos'!E$29,'04-Aux. Projectos'!E$46,'04-Aux. Projectos'!E$63))</f>
        <v>0</v>
      </c>
      <c r="F371" s="28">
        <f>IF('02. Controlo'!$C59=0,0,CHOOSE('02. Controlo'!$C59,'04-Aux. Projectos'!F$12,'04-Aux. Projectos'!F$29,'04-Aux. Projectos'!F$46,'04-Aux. Projectos'!F$63))</f>
        <v>0</v>
      </c>
      <c r="G371" s="28">
        <f>IF('02. Controlo'!$C59=0,0,CHOOSE('02. Controlo'!$C59,'04-Aux. Projectos'!G$12,'04-Aux. Projectos'!G$29,'04-Aux. Projectos'!G$46,'04-Aux. Projectos'!G$63))</f>
        <v>0</v>
      </c>
      <c r="H371" s="28">
        <f>IF('02. Controlo'!$C59=0,0,CHOOSE('02. Controlo'!$C59,'04-Aux. Projectos'!H$12,'04-Aux. Projectos'!H$29,'04-Aux. Projectos'!H$46,'04-Aux. Projectos'!H$63))</f>
        <v>0</v>
      </c>
      <c r="I371" s="28">
        <f>IF('02. Controlo'!$C59=0,0,CHOOSE('02. Controlo'!$C59,'04-Aux. Projectos'!I$12,'04-Aux. Projectos'!I$29,'04-Aux. Projectos'!I$46,'04-Aux. Projectos'!I$63))</f>
        <v>0</v>
      </c>
      <c r="J371" s="28">
        <f>IF('02. Controlo'!$C59=0,0,CHOOSE('02. Controlo'!$C59,'04-Aux. Projectos'!J$12,'04-Aux. Projectos'!J$29,'04-Aux. Projectos'!J$46,'04-Aux. Projectos'!J$63))</f>
        <v>2.6759041328250008E-2</v>
      </c>
      <c r="K371" s="28">
        <f>IF('02. Controlo'!$C59=0,0,CHOOSE('02. Controlo'!$C59,'04-Aux. Projectos'!K$12,'04-Aux. Projectos'!K$29,'04-Aux. Projectos'!K$46,'04-Aux. Projectos'!K$63))</f>
        <v>2.6759041328250008E-2</v>
      </c>
      <c r="L371" s="28">
        <f>IF('02. Controlo'!$C59=0,0,CHOOSE('02. Controlo'!$C59,'04-Aux. Projectos'!L$12,'04-Aux. Projectos'!L$29,'04-Aux. Projectos'!L$46,'04-Aux. Projectos'!L$63))</f>
        <v>2.6759041328250008E-2</v>
      </c>
      <c r="M371" s="28">
        <f>IF('02. Controlo'!$C59=0,0,CHOOSE('02. Controlo'!$C59,'04-Aux. Projectos'!M$12,'04-Aux. Projectos'!M$29,'04-Aux. Projectos'!M$46,'04-Aux. Projectos'!M$63))</f>
        <v>0.13379520664125005</v>
      </c>
      <c r="N371" s="28">
        <f>IF('02. Controlo'!$C59=0,0,CHOOSE('02. Controlo'!$C59,'04-Aux. Projectos'!N$12,'04-Aux. Projectos'!N$29,'04-Aux. Projectos'!N$46,'04-Aux. Projectos'!N$63))</f>
        <v>0.13379520664125005</v>
      </c>
      <c r="O371" s="28">
        <f>IF('02. Controlo'!$C59=0,0,CHOOSE('02. Controlo'!$C59,'04-Aux. Projectos'!O$12,'04-Aux. Projectos'!O$29,'04-Aux. Projectos'!O$46,'04-Aux. Projectos'!O$63))</f>
        <v>0.13379520664125005</v>
      </c>
      <c r="P371" s="28">
        <f>IF('02. Controlo'!$C59=0,0,CHOOSE('02. Controlo'!$C59,'04-Aux. Projectos'!P$12,'04-Aux. Projectos'!P$29,'04-Aux. Projectos'!P$46,'04-Aux. Projectos'!P$63))</f>
        <v>0.13379520664125005</v>
      </c>
      <c r="Q371" s="28">
        <f>IF('02. Controlo'!$C59=0,0,CHOOSE('02. Controlo'!$C59,'04-Aux. Projectos'!Q$12,'04-Aux. Projectos'!Q$29,'04-Aux. Projectos'!Q$46,'04-Aux. Projectos'!Q$63))</f>
        <v>0.13379520664125005</v>
      </c>
      <c r="R371" s="28">
        <f>IF('02. Controlo'!$C59=0,0,CHOOSE('02. Controlo'!$C59,'04-Aux. Projectos'!R$12,'04-Aux. Projectos'!R$29,'04-Aux. Projectos'!R$46,'04-Aux. Projectos'!R$63))</f>
        <v>0.4013856199237501</v>
      </c>
      <c r="S371" s="28">
        <f>IF('02. Controlo'!$C59=0,0,CHOOSE('02. Controlo'!$C59,'04-Aux. Projectos'!S$12,'04-Aux. Projectos'!S$29,'04-Aux. Projectos'!S$46,'04-Aux. Projectos'!S$63))</f>
        <v>0.4013856199237501</v>
      </c>
      <c r="T371" s="28">
        <f>IF('02. Controlo'!$C59=0,0,CHOOSE('02. Controlo'!$C59,'04-Aux. Projectos'!T$12,'04-Aux. Projectos'!T$29,'04-Aux. Projectos'!T$46,'04-Aux. Projectos'!T$63))</f>
        <v>0.53518082656500021</v>
      </c>
      <c r="U371" s="28">
        <f>IF('02. Controlo'!$C59=0,0,CHOOSE('02. Controlo'!$C59,'04-Aux. Projectos'!U$12,'04-Aux. Projectos'!U$29,'04-Aux. Projectos'!U$46,'04-Aux. Projectos'!U$63))</f>
        <v>0.53518082656500021</v>
      </c>
      <c r="V371" s="28">
        <f>IF('02. Controlo'!$C59=0,0,CHOOSE('02. Controlo'!$C59,'04-Aux. Projectos'!V$12,'04-Aux. Projectos'!V$29,'04-Aux. Projectos'!V$46,'04-Aux. Projectos'!V$63))</f>
        <v>0.80277123984750021</v>
      </c>
      <c r="W371" s="28">
        <f>IF('02. Controlo'!$C59=0,0,CHOOSE('02. Controlo'!$C59,'04-Aux. Projectos'!W$12,'04-Aux. Projectos'!W$29,'04-Aux. Projectos'!W$46,'04-Aux. Projectos'!W$63))</f>
        <v>0.80277123984750021</v>
      </c>
      <c r="X371" s="28">
        <f>IF('02. Controlo'!$C59=0,0,CHOOSE('02. Controlo'!$C59,'04-Aux. Projectos'!X$12,'04-Aux. Projectos'!X$29,'04-Aux. Projectos'!X$46,'04-Aux. Projectos'!X$63))</f>
        <v>0.80277123984750021</v>
      </c>
      <c r="Y371" s="28">
        <f>IF('02. Controlo'!$C59=0,0,CHOOSE('02. Controlo'!$C59,'04-Aux. Projectos'!Y$12,'04-Aux. Projectos'!Y$29,'04-Aux. Projectos'!Y$46,'04-Aux. Projectos'!Y$63))</f>
        <v>0.80277123984750021</v>
      </c>
      <c r="Z371" s="28">
        <f>IF('02. Controlo'!$C59=0,0,CHOOSE('02. Controlo'!$C59,'04-Aux. Projectos'!Z$12,'04-Aux. Projectos'!Z$29,'04-Aux. Projectos'!Z$46,'04-Aux. Projectos'!Z$63))</f>
        <v>0.80277123984750021</v>
      </c>
      <c r="AA371" s="28">
        <f>IF('02. Controlo'!$C59=0,0,CHOOSE('02. Controlo'!$C59,'04-Aux. Projectos'!AA$12,'04-Aux. Projectos'!AA$29,'04-Aux. Projectos'!AA$46,'04-Aux. Projectos'!AA$63))</f>
        <v>0.80277123984750021</v>
      </c>
      <c r="AB371" s="28">
        <f>IF('02. Controlo'!$C59=0,0,CHOOSE('02. Controlo'!$C59,'04-Aux. Projectos'!AB$12,'04-Aux. Projectos'!AB$29,'04-Aux. Projectos'!AB$46,'04-Aux. Projectos'!AB$63))</f>
        <v>0.80277123984750021</v>
      </c>
      <c r="AC371" s="28">
        <f>IF('02. Controlo'!$C59=0,0,CHOOSE('02. Controlo'!$C59,'04-Aux. Projectos'!AC$12,'04-Aux. Projectos'!AC$29,'04-Aux. Projectos'!AC$46,'04-Aux. Projectos'!AC$63))</f>
        <v>0.80277123984750021</v>
      </c>
      <c r="AD371" s="28">
        <f>IF('02. Controlo'!$C59=0,0,CHOOSE('02. Controlo'!$C59,'04-Aux. Projectos'!AD$12,'04-Aux. Projectos'!AD$29,'04-Aux. Projectos'!AD$46,'04-Aux. Projectos'!AD$63))</f>
        <v>1.3379520664125004</v>
      </c>
      <c r="AE371" s="28">
        <f>IF('02. Controlo'!$C59=0,0,CHOOSE('02. Controlo'!$C59,'04-Aux. Projectos'!AE$12,'04-Aux. Projectos'!AE$29,'04-Aux. Projectos'!AE$46,'04-Aux. Projectos'!AE$63))</f>
        <v>1.6055424796950004</v>
      </c>
      <c r="AF371" s="28">
        <f>IF('02. Controlo'!$C59=0,0,CHOOSE('02. Controlo'!$C59,'04-Aux. Projectos'!AF$12,'04-Aux. Projectos'!AF$29,'04-Aux. Projectos'!AF$46,'04-Aux. Projectos'!AF$63))</f>
        <v>1.8731328929775006</v>
      </c>
      <c r="AG371" s="28">
        <f>IF('02. Controlo'!$C59=0,0,CHOOSE('02. Controlo'!$C59,'04-Aux. Projectos'!AG$12,'04-Aux. Projectos'!AG$29,'04-Aux. Projectos'!AG$46,'04-Aux. Projectos'!AG$63))</f>
        <v>2.1407233062600008</v>
      </c>
    </row>
    <row r="372" spans="2:33" ht="15" customHeight="1" x14ac:dyDescent="0.25">
      <c r="B372" s="36">
        <f t="shared" si="140"/>
        <v>9</v>
      </c>
      <c r="D372" s="28">
        <f>IF('02. Controlo'!$C60=0,0,CHOOSE('02. Controlo'!$C60,'04-Aux. Projectos'!D$12,'04-Aux. Projectos'!D$29,'04-Aux. Projectos'!D$46,'04-Aux. Projectos'!D$63))</f>
        <v>0</v>
      </c>
      <c r="E372" s="28">
        <f>IF('02. Controlo'!$C60=0,0,CHOOSE('02. Controlo'!$C60,'04-Aux. Projectos'!E$12,'04-Aux. Projectos'!E$29,'04-Aux. Projectos'!E$46,'04-Aux. Projectos'!E$63))</f>
        <v>0</v>
      </c>
      <c r="F372" s="28">
        <f>IF('02. Controlo'!$C60=0,0,CHOOSE('02. Controlo'!$C60,'04-Aux. Projectos'!F$12,'04-Aux. Projectos'!F$29,'04-Aux. Projectos'!F$46,'04-Aux. Projectos'!F$63))</f>
        <v>0</v>
      </c>
      <c r="G372" s="28">
        <f>IF('02. Controlo'!$C60=0,0,CHOOSE('02. Controlo'!$C60,'04-Aux. Projectos'!G$12,'04-Aux. Projectos'!G$29,'04-Aux. Projectos'!G$46,'04-Aux. Projectos'!G$63))</f>
        <v>0</v>
      </c>
      <c r="H372" s="28">
        <f>IF('02. Controlo'!$C60=0,0,CHOOSE('02. Controlo'!$C60,'04-Aux. Projectos'!H$12,'04-Aux. Projectos'!H$29,'04-Aux. Projectos'!H$46,'04-Aux. Projectos'!H$63))</f>
        <v>0</v>
      </c>
      <c r="I372" s="28">
        <f>IF('02. Controlo'!$C60=0,0,CHOOSE('02. Controlo'!$C60,'04-Aux. Projectos'!I$12,'04-Aux. Projectos'!I$29,'04-Aux. Projectos'!I$46,'04-Aux. Projectos'!I$63))</f>
        <v>0</v>
      </c>
      <c r="J372" s="28">
        <f>IF('02. Controlo'!$C60=0,0,CHOOSE('02. Controlo'!$C60,'04-Aux. Projectos'!J$12,'04-Aux. Projectos'!J$29,'04-Aux. Projectos'!J$46,'04-Aux. Projectos'!J$63))</f>
        <v>2.6759041328250008E-2</v>
      </c>
      <c r="K372" s="28">
        <f>IF('02. Controlo'!$C60=0,0,CHOOSE('02. Controlo'!$C60,'04-Aux. Projectos'!K$12,'04-Aux. Projectos'!K$29,'04-Aux. Projectos'!K$46,'04-Aux. Projectos'!K$63))</f>
        <v>2.6759041328250008E-2</v>
      </c>
      <c r="L372" s="28">
        <f>IF('02. Controlo'!$C60=0,0,CHOOSE('02. Controlo'!$C60,'04-Aux. Projectos'!L$12,'04-Aux. Projectos'!L$29,'04-Aux. Projectos'!L$46,'04-Aux. Projectos'!L$63))</f>
        <v>2.6759041328250008E-2</v>
      </c>
      <c r="M372" s="28">
        <f>IF('02. Controlo'!$C60=0,0,CHOOSE('02. Controlo'!$C60,'04-Aux. Projectos'!M$12,'04-Aux. Projectos'!M$29,'04-Aux. Projectos'!M$46,'04-Aux. Projectos'!M$63))</f>
        <v>0.13379520664125005</v>
      </c>
      <c r="N372" s="28">
        <f>IF('02. Controlo'!$C60=0,0,CHOOSE('02. Controlo'!$C60,'04-Aux. Projectos'!N$12,'04-Aux. Projectos'!N$29,'04-Aux. Projectos'!N$46,'04-Aux. Projectos'!N$63))</f>
        <v>0.13379520664125005</v>
      </c>
      <c r="O372" s="28">
        <f>IF('02. Controlo'!$C60=0,0,CHOOSE('02. Controlo'!$C60,'04-Aux. Projectos'!O$12,'04-Aux. Projectos'!O$29,'04-Aux. Projectos'!O$46,'04-Aux. Projectos'!O$63))</f>
        <v>0.13379520664125005</v>
      </c>
      <c r="P372" s="28">
        <f>IF('02. Controlo'!$C60=0,0,CHOOSE('02. Controlo'!$C60,'04-Aux. Projectos'!P$12,'04-Aux. Projectos'!P$29,'04-Aux. Projectos'!P$46,'04-Aux. Projectos'!P$63))</f>
        <v>0.13379520664125005</v>
      </c>
      <c r="Q372" s="28">
        <f>IF('02. Controlo'!$C60=0,0,CHOOSE('02. Controlo'!$C60,'04-Aux. Projectos'!Q$12,'04-Aux. Projectos'!Q$29,'04-Aux. Projectos'!Q$46,'04-Aux. Projectos'!Q$63))</f>
        <v>0.13379520664125005</v>
      </c>
      <c r="R372" s="28">
        <f>IF('02. Controlo'!$C60=0,0,CHOOSE('02. Controlo'!$C60,'04-Aux. Projectos'!R$12,'04-Aux. Projectos'!R$29,'04-Aux. Projectos'!R$46,'04-Aux. Projectos'!R$63))</f>
        <v>0.4013856199237501</v>
      </c>
      <c r="S372" s="28">
        <f>IF('02. Controlo'!$C60=0,0,CHOOSE('02. Controlo'!$C60,'04-Aux. Projectos'!S$12,'04-Aux. Projectos'!S$29,'04-Aux. Projectos'!S$46,'04-Aux. Projectos'!S$63))</f>
        <v>0.4013856199237501</v>
      </c>
      <c r="T372" s="28">
        <f>IF('02. Controlo'!$C60=0,0,CHOOSE('02. Controlo'!$C60,'04-Aux. Projectos'!T$12,'04-Aux. Projectos'!T$29,'04-Aux. Projectos'!T$46,'04-Aux. Projectos'!T$63))</f>
        <v>0.53518082656500021</v>
      </c>
      <c r="U372" s="28">
        <f>IF('02. Controlo'!$C60=0,0,CHOOSE('02. Controlo'!$C60,'04-Aux. Projectos'!U$12,'04-Aux. Projectos'!U$29,'04-Aux. Projectos'!U$46,'04-Aux. Projectos'!U$63))</f>
        <v>0.53518082656500021</v>
      </c>
      <c r="V372" s="28">
        <f>IF('02. Controlo'!$C60=0,0,CHOOSE('02. Controlo'!$C60,'04-Aux. Projectos'!V$12,'04-Aux. Projectos'!V$29,'04-Aux. Projectos'!V$46,'04-Aux. Projectos'!V$63))</f>
        <v>0.80277123984750021</v>
      </c>
      <c r="W372" s="28">
        <f>IF('02. Controlo'!$C60=0,0,CHOOSE('02. Controlo'!$C60,'04-Aux. Projectos'!W$12,'04-Aux. Projectos'!W$29,'04-Aux. Projectos'!W$46,'04-Aux. Projectos'!W$63))</f>
        <v>0.80277123984750021</v>
      </c>
      <c r="X372" s="28">
        <f>IF('02. Controlo'!$C60=0,0,CHOOSE('02. Controlo'!$C60,'04-Aux. Projectos'!X$12,'04-Aux. Projectos'!X$29,'04-Aux. Projectos'!X$46,'04-Aux. Projectos'!X$63))</f>
        <v>0.80277123984750021</v>
      </c>
      <c r="Y372" s="28">
        <f>IF('02. Controlo'!$C60=0,0,CHOOSE('02. Controlo'!$C60,'04-Aux. Projectos'!Y$12,'04-Aux. Projectos'!Y$29,'04-Aux. Projectos'!Y$46,'04-Aux. Projectos'!Y$63))</f>
        <v>0.80277123984750021</v>
      </c>
      <c r="Z372" s="28">
        <f>IF('02. Controlo'!$C60=0,0,CHOOSE('02. Controlo'!$C60,'04-Aux. Projectos'!Z$12,'04-Aux. Projectos'!Z$29,'04-Aux. Projectos'!Z$46,'04-Aux. Projectos'!Z$63))</f>
        <v>0.80277123984750021</v>
      </c>
      <c r="AA372" s="28">
        <f>IF('02. Controlo'!$C60=0,0,CHOOSE('02. Controlo'!$C60,'04-Aux. Projectos'!AA$12,'04-Aux. Projectos'!AA$29,'04-Aux. Projectos'!AA$46,'04-Aux. Projectos'!AA$63))</f>
        <v>0.80277123984750021</v>
      </c>
      <c r="AB372" s="28">
        <f>IF('02. Controlo'!$C60=0,0,CHOOSE('02. Controlo'!$C60,'04-Aux. Projectos'!AB$12,'04-Aux. Projectos'!AB$29,'04-Aux. Projectos'!AB$46,'04-Aux. Projectos'!AB$63))</f>
        <v>0.80277123984750021</v>
      </c>
      <c r="AC372" s="28">
        <f>IF('02. Controlo'!$C60=0,0,CHOOSE('02. Controlo'!$C60,'04-Aux. Projectos'!AC$12,'04-Aux. Projectos'!AC$29,'04-Aux. Projectos'!AC$46,'04-Aux. Projectos'!AC$63))</f>
        <v>0.80277123984750021</v>
      </c>
      <c r="AD372" s="28">
        <f>IF('02. Controlo'!$C60=0,0,CHOOSE('02. Controlo'!$C60,'04-Aux. Projectos'!AD$12,'04-Aux. Projectos'!AD$29,'04-Aux. Projectos'!AD$46,'04-Aux. Projectos'!AD$63))</f>
        <v>1.3379520664125004</v>
      </c>
      <c r="AE372" s="28">
        <f>IF('02. Controlo'!$C60=0,0,CHOOSE('02. Controlo'!$C60,'04-Aux. Projectos'!AE$12,'04-Aux. Projectos'!AE$29,'04-Aux. Projectos'!AE$46,'04-Aux. Projectos'!AE$63))</f>
        <v>1.6055424796950004</v>
      </c>
      <c r="AF372" s="28">
        <f>IF('02. Controlo'!$C60=0,0,CHOOSE('02. Controlo'!$C60,'04-Aux. Projectos'!AF$12,'04-Aux. Projectos'!AF$29,'04-Aux. Projectos'!AF$46,'04-Aux. Projectos'!AF$63))</f>
        <v>1.8731328929775006</v>
      </c>
      <c r="AG372" s="28">
        <f>IF('02. Controlo'!$C60=0,0,CHOOSE('02. Controlo'!$C60,'04-Aux. Projectos'!AG$12,'04-Aux. Projectos'!AG$29,'04-Aux. Projectos'!AG$46,'04-Aux. Projectos'!AG$63))</f>
        <v>2.1407233062600008</v>
      </c>
    </row>
    <row r="373" spans="2:33" ht="15" customHeight="1" x14ac:dyDescent="0.25">
      <c r="B373" s="36">
        <f t="shared" si="140"/>
        <v>10</v>
      </c>
      <c r="D373" s="28">
        <f>IF('02. Controlo'!$C61=0,0,CHOOSE('02. Controlo'!$C61,'04-Aux. Projectos'!D$12,'04-Aux. Projectos'!D$29,'04-Aux. Projectos'!D$46,'04-Aux. Projectos'!D$63))</f>
        <v>0</v>
      </c>
      <c r="E373" s="28">
        <f>IF('02. Controlo'!$C61=0,0,CHOOSE('02. Controlo'!$C61,'04-Aux. Projectos'!E$12,'04-Aux. Projectos'!E$29,'04-Aux. Projectos'!E$46,'04-Aux. Projectos'!E$63))</f>
        <v>0</v>
      </c>
      <c r="F373" s="28">
        <f>IF('02. Controlo'!$C61=0,0,CHOOSE('02. Controlo'!$C61,'04-Aux. Projectos'!F$12,'04-Aux. Projectos'!F$29,'04-Aux. Projectos'!F$46,'04-Aux. Projectos'!F$63))</f>
        <v>0</v>
      </c>
      <c r="G373" s="28">
        <f>IF('02. Controlo'!$C61=0,0,CHOOSE('02. Controlo'!$C61,'04-Aux. Projectos'!G$12,'04-Aux. Projectos'!G$29,'04-Aux. Projectos'!G$46,'04-Aux. Projectos'!G$63))</f>
        <v>0</v>
      </c>
      <c r="H373" s="28">
        <f>IF('02. Controlo'!$C61=0,0,CHOOSE('02. Controlo'!$C61,'04-Aux. Projectos'!H$12,'04-Aux. Projectos'!H$29,'04-Aux. Projectos'!H$46,'04-Aux. Projectos'!H$63))</f>
        <v>0</v>
      </c>
      <c r="I373" s="28">
        <f>IF('02. Controlo'!$C61=0,0,CHOOSE('02. Controlo'!$C61,'04-Aux. Projectos'!I$12,'04-Aux. Projectos'!I$29,'04-Aux. Projectos'!I$46,'04-Aux. Projectos'!I$63))</f>
        <v>0</v>
      </c>
      <c r="J373" s="28">
        <f>IF('02. Controlo'!$C61=0,0,CHOOSE('02. Controlo'!$C61,'04-Aux. Projectos'!J$12,'04-Aux. Projectos'!J$29,'04-Aux. Projectos'!J$46,'04-Aux. Projectos'!J$63))</f>
        <v>1.8181818181818181E-2</v>
      </c>
      <c r="K373" s="28">
        <f>IF('02. Controlo'!$C61=0,0,CHOOSE('02. Controlo'!$C61,'04-Aux. Projectos'!K$12,'04-Aux. Projectos'!K$29,'04-Aux. Projectos'!K$46,'04-Aux. Projectos'!K$63))</f>
        <v>1.8181818181818181E-2</v>
      </c>
      <c r="L373" s="28">
        <f>IF('02. Controlo'!$C61=0,0,CHOOSE('02. Controlo'!$C61,'04-Aux. Projectos'!L$12,'04-Aux. Projectos'!L$29,'04-Aux. Projectos'!L$46,'04-Aux. Projectos'!L$63))</f>
        <v>1.8181818181818181E-2</v>
      </c>
      <c r="M373" s="28">
        <f>IF('02. Controlo'!$C61=0,0,CHOOSE('02. Controlo'!$C61,'04-Aux. Projectos'!M$12,'04-Aux. Projectos'!M$29,'04-Aux. Projectos'!M$46,'04-Aux. Projectos'!M$63))</f>
        <v>9.0909090909090912E-2</v>
      </c>
      <c r="N373" s="28">
        <f>IF('02. Controlo'!$C61=0,0,CHOOSE('02. Controlo'!$C61,'04-Aux. Projectos'!N$12,'04-Aux. Projectos'!N$29,'04-Aux. Projectos'!N$46,'04-Aux. Projectos'!N$63))</f>
        <v>9.0909090909090912E-2</v>
      </c>
      <c r="O373" s="28">
        <f>IF('02. Controlo'!$C61=0,0,CHOOSE('02. Controlo'!$C61,'04-Aux. Projectos'!O$12,'04-Aux. Projectos'!O$29,'04-Aux. Projectos'!O$46,'04-Aux. Projectos'!O$63))</f>
        <v>9.0909090909090912E-2</v>
      </c>
      <c r="P373" s="28">
        <f>IF('02. Controlo'!$C61=0,0,CHOOSE('02. Controlo'!$C61,'04-Aux. Projectos'!P$12,'04-Aux. Projectos'!P$29,'04-Aux. Projectos'!P$46,'04-Aux. Projectos'!P$63))</f>
        <v>9.0909090909090912E-2</v>
      </c>
      <c r="Q373" s="28">
        <f>IF('02. Controlo'!$C61=0,0,CHOOSE('02. Controlo'!$C61,'04-Aux. Projectos'!Q$12,'04-Aux. Projectos'!Q$29,'04-Aux. Projectos'!Q$46,'04-Aux. Projectos'!Q$63))</f>
        <v>9.0909090909090912E-2</v>
      </c>
      <c r="R373" s="28">
        <f>IF('02. Controlo'!$C61=0,0,CHOOSE('02. Controlo'!$C61,'04-Aux. Projectos'!R$12,'04-Aux. Projectos'!R$29,'04-Aux. Projectos'!R$46,'04-Aux. Projectos'!R$63))</f>
        <v>0.27272727272727271</v>
      </c>
      <c r="S373" s="28">
        <f>IF('02. Controlo'!$C61=0,0,CHOOSE('02. Controlo'!$C61,'04-Aux. Projectos'!S$12,'04-Aux. Projectos'!S$29,'04-Aux. Projectos'!S$46,'04-Aux. Projectos'!S$63))</f>
        <v>0.27272727272727271</v>
      </c>
      <c r="T373" s="28">
        <f>IF('02. Controlo'!$C61=0,0,CHOOSE('02. Controlo'!$C61,'04-Aux. Projectos'!T$12,'04-Aux. Projectos'!T$29,'04-Aux. Projectos'!T$46,'04-Aux. Projectos'!T$63))</f>
        <v>0.36363636363636365</v>
      </c>
      <c r="U373" s="28">
        <f>IF('02. Controlo'!$C61=0,0,CHOOSE('02. Controlo'!$C61,'04-Aux. Projectos'!U$12,'04-Aux. Projectos'!U$29,'04-Aux. Projectos'!U$46,'04-Aux. Projectos'!U$63))</f>
        <v>0.36363636363636365</v>
      </c>
      <c r="V373" s="28">
        <f>IF('02. Controlo'!$C61=0,0,CHOOSE('02. Controlo'!$C61,'04-Aux. Projectos'!V$12,'04-Aux. Projectos'!V$29,'04-Aux. Projectos'!V$46,'04-Aux. Projectos'!V$63))</f>
        <v>0.54545454545454541</v>
      </c>
      <c r="W373" s="28">
        <f>IF('02. Controlo'!$C61=0,0,CHOOSE('02. Controlo'!$C61,'04-Aux. Projectos'!W$12,'04-Aux. Projectos'!W$29,'04-Aux. Projectos'!W$46,'04-Aux. Projectos'!W$63))</f>
        <v>0.54545454545454541</v>
      </c>
      <c r="X373" s="28">
        <f>IF('02. Controlo'!$C61=0,0,CHOOSE('02. Controlo'!$C61,'04-Aux. Projectos'!X$12,'04-Aux. Projectos'!X$29,'04-Aux. Projectos'!X$46,'04-Aux. Projectos'!X$63))</f>
        <v>0.54545454545454541</v>
      </c>
      <c r="Y373" s="28">
        <f>IF('02. Controlo'!$C61=0,0,CHOOSE('02. Controlo'!$C61,'04-Aux. Projectos'!Y$12,'04-Aux. Projectos'!Y$29,'04-Aux. Projectos'!Y$46,'04-Aux. Projectos'!Y$63))</f>
        <v>0.54545454545454541</v>
      </c>
      <c r="Z373" s="28">
        <f>IF('02. Controlo'!$C61=0,0,CHOOSE('02. Controlo'!$C61,'04-Aux. Projectos'!Z$12,'04-Aux. Projectos'!Z$29,'04-Aux. Projectos'!Z$46,'04-Aux. Projectos'!Z$63))</f>
        <v>0.54545454545454541</v>
      </c>
      <c r="AA373" s="28">
        <f>IF('02. Controlo'!$C61=0,0,CHOOSE('02. Controlo'!$C61,'04-Aux. Projectos'!AA$12,'04-Aux. Projectos'!AA$29,'04-Aux. Projectos'!AA$46,'04-Aux. Projectos'!AA$63))</f>
        <v>0.54545454545454541</v>
      </c>
      <c r="AB373" s="28">
        <f>IF('02. Controlo'!$C61=0,0,CHOOSE('02. Controlo'!$C61,'04-Aux. Projectos'!AB$12,'04-Aux. Projectos'!AB$29,'04-Aux. Projectos'!AB$46,'04-Aux. Projectos'!AB$63))</f>
        <v>0.54545454545454541</v>
      </c>
      <c r="AC373" s="28">
        <f>IF('02. Controlo'!$C61=0,0,CHOOSE('02. Controlo'!$C61,'04-Aux. Projectos'!AC$12,'04-Aux. Projectos'!AC$29,'04-Aux. Projectos'!AC$46,'04-Aux. Projectos'!AC$63))</f>
        <v>0.54545454545454541</v>
      </c>
      <c r="AD373" s="28">
        <f>IF('02. Controlo'!$C61=0,0,CHOOSE('02. Controlo'!$C61,'04-Aux. Projectos'!AD$12,'04-Aux. Projectos'!AD$29,'04-Aux. Projectos'!AD$46,'04-Aux. Projectos'!AD$63))</f>
        <v>0.90909090909090906</v>
      </c>
      <c r="AE373" s="28">
        <f>IF('02. Controlo'!$C61=0,0,CHOOSE('02. Controlo'!$C61,'04-Aux. Projectos'!AE$12,'04-Aux. Projectos'!AE$29,'04-Aux. Projectos'!AE$46,'04-Aux. Projectos'!AE$63))</f>
        <v>1.0909090909090908</v>
      </c>
      <c r="AF373" s="28">
        <f>IF('02. Controlo'!$C61=0,0,CHOOSE('02. Controlo'!$C61,'04-Aux. Projectos'!AF$12,'04-Aux. Projectos'!AF$29,'04-Aux. Projectos'!AF$46,'04-Aux. Projectos'!AF$63))</f>
        <v>1.2727272727272725</v>
      </c>
      <c r="AG373" s="28">
        <f>IF('02. Controlo'!$C61=0,0,CHOOSE('02. Controlo'!$C61,'04-Aux. Projectos'!AG$12,'04-Aux. Projectos'!AG$29,'04-Aux. Projectos'!AG$46,'04-Aux. Projectos'!AG$63))</f>
        <v>1.4545454545454546</v>
      </c>
    </row>
    <row r="374" spans="2:33" ht="15" customHeight="1" x14ac:dyDescent="0.25">
      <c r="B374" s="36">
        <f t="shared" si="140"/>
        <v>11</v>
      </c>
      <c r="D374" s="28">
        <f>IF('02. Controlo'!$C62=0,0,CHOOSE('02. Controlo'!$C62,'04-Aux. Projectos'!D$12,'04-Aux. Projectos'!D$29,'04-Aux. Projectos'!D$46,'04-Aux. Projectos'!D$63))</f>
        <v>0</v>
      </c>
      <c r="E374" s="28">
        <f>IF('02. Controlo'!$C62=0,0,CHOOSE('02. Controlo'!$C62,'04-Aux. Projectos'!E$12,'04-Aux. Projectos'!E$29,'04-Aux. Projectos'!E$46,'04-Aux. Projectos'!E$63))</f>
        <v>0</v>
      </c>
      <c r="F374" s="28">
        <f>IF('02. Controlo'!$C62=0,0,CHOOSE('02. Controlo'!$C62,'04-Aux. Projectos'!F$12,'04-Aux. Projectos'!F$29,'04-Aux. Projectos'!F$46,'04-Aux. Projectos'!F$63))</f>
        <v>0</v>
      </c>
      <c r="G374" s="28">
        <f>IF('02. Controlo'!$C62=0,0,CHOOSE('02. Controlo'!$C62,'04-Aux. Projectos'!G$12,'04-Aux. Projectos'!G$29,'04-Aux. Projectos'!G$46,'04-Aux. Projectos'!G$63))</f>
        <v>0</v>
      </c>
      <c r="H374" s="28">
        <f>IF('02. Controlo'!$C62=0,0,CHOOSE('02. Controlo'!$C62,'04-Aux. Projectos'!H$12,'04-Aux. Projectos'!H$29,'04-Aux. Projectos'!H$46,'04-Aux. Projectos'!H$63))</f>
        <v>0</v>
      </c>
      <c r="I374" s="28">
        <f>IF('02. Controlo'!$C62=0,0,CHOOSE('02. Controlo'!$C62,'04-Aux. Projectos'!I$12,'04-Aux. Projectos'!I$29,'04-Aux. Projectos'!I$46,'04-Aux. Projectos'!I$63))</f>
        <v>0</v>
      </c>
      <c r="J374" s="28">
        <f>IF('02. Controlo'!$C62=0,0,CHOOSE('02. Controlo'!$C62,'04-Aux. Projectos'!J$12,'04-Aux. Projectos'!J$29,'04-Aux. Projectos'!J$46,'04-Aux. Projectos'!J$63))</f>
        <v>2.2100113636363643E-2</v>
      </c>
      <c r="K374" s="28">
        <f>IF('02. Controlo'!$C62=0,0,CHOOSE('02. Controlo'!$C62,'04-Aux. Projectos'!K$12,'04-Aux. Projectos'!K$29,'04-Aux. Projectos'!K$46,'04-Aux. Projectos'!K$63))</f>
        <v>2.2100113636363643E-2</v>
      </c>
      <c r="L374" s="28">
        <f>IF('02. Controlo'!$C62=0,0,CHOOSE('02. Controlo'!$C62,'04-Aux. Projectos'!L$12,'04-Aux. Projectos'!L$29,'04-Aux. Projectos'!L$46,'04-Aux. Projectos'!L$63))</f>
        <v>2.2100113636363643E-2</v>
      </c>
      <c r="M374" s="28">
        <f>IF('02. Controlo'!$C62=0,0,CHOOSE('02. Controlo'!$C62,'04-Aux. Projectos'!M$12,'04-Aux. Projectos'!M$29,'04-Aux. Projectos'!M$46,'04-Aux. Projectos'!M$63))</f>
        <v>0.11050056818181819</v>
      </c>
      <c r="N374" s="28">
        <f>IF('02. Controlo'!$C62=0,0,CHOOSE('02. Controlo'!$C62,'04-Aux. Projectos'!N$12,'04-Aux. Projectos'!N$29,'04-Aux. Projectos'!N$46,'04-Aux. Projectos'!N$63))</f>
        <v>0.11050056818181819</v>
      </c>
      <c r="O374" s="28">
        <f>IF('02. Controlo'!$C62=0,0,CHOOSE('02. Controlo'!$C62,'04-Aux. Projectos'!O$12,'04-Aux. Projectos'!O$29,'04-Aux. Projectos'!O$46,'04-Aux. Projectos'!O$63))</f>
        <v>0.11050056818181819</v>
      </c>
      <c r="P374" s="28">
        <f>IF('02. Controlo'!$C62=0,0,CHOOSE('02. Controlo'!$C62,'04-Aux. Projectos'!P$12,'04-Aux. Projectos'!P$29,'04-Aux. Projectos'!P$46,'04-Aux. Projectos'!P$63))</f>
        <v>0.11050056818181819</v>
      </c>
      <c r="Q374" s="28">
        <f>IF('02. Controlo'!$C62=0,0,CHOOSE('02. Controlo'!$C62,'04-Aux. Projectos'!Q$12,'04-Aux. Projectos'!Q$29,'04-Aux. Projectos'!Q$46,'04-Aux. Projectos'!Q$63))</f>
        <v>0.11050056818181819</v>
      </c>
      <c r="R374" s="28">
        <f>IF('02. Controlo'!$C62=0,0,CHOOSE('02. Controlo'!$C62,'04-Aux. Projectos'!R$12,'04-Aux. Projectos'!R$29,'04-Aux. Projectos'!R$46,'04-Aux. Projectos'!R$63))</f>
        <v>0.33150170454545458</v>
      </c>
      <c r="S374" s="28">
        <f>IF('02. Controlo'!$C62=0,0,CHOOSE('02. Controlo'!$C62,'04-Aux. Projectos'!S$12,'04-Aux. Projectos'!S$29,'04-Aux. Projectos'!S$46,'04-Aux. Projectos'!S$63))</f>
        <v>0.33150170454545458</v>
      </c>
      <c r="T374" s="28">
        <f>IF('02. Controlo'!$C62=0,0,CHOOSE('02. Controlo'!$C62,'04-Aux. Projectos'!T$12,'04-Aux. Projectos'!T$29,'04-Aux. Projectos'!T$46,'04-Aux. Projectos'!T$63))</f>
        <v>0.44200227272727277</v>
      </c>
      <c r="U374" s="28">
        <f>IF('02. Controlo'!$C62=0,0,CHOOSE('02. Controlo'!$C62,'04-Aux. Projectos'!U$12,'04-Aux. Projectos'!U$29,'04-Aux. Projectos'!U$46,'04-Aux. Projectos'!U$63))</f>
        <v>0.44200227272727277</v>
      </c>
      <c r="V374" s="28">
        <f>IF('02. Controlo'!$C62=0,0,CHOOSE('02. Controlo'!$C62,'04-Aux. Projectos'!V$12,'04-Aux. Projectos'!V$29,'04-Aux. Projectos'!V$46,'04-Aux. Projectos'!V$63))</f>
        <v>0.66300340909090916</v>
      </c>
      <c r="W374" s="28">
        <f>IF('02. Controlo'!$C62=0,0,CHOOSE('02. Controlo'!$C62,'04-Aux. Projectos'!W$12,'04-Aux. Projectos'!W$29,'04-Aux. Projectos'!W$46,'04-Aux. Projectos'!W$63))</f>
        <v>0.66300340909090916</v>
      </c>
      <c r="X374" s="28">
        <f>IF('02. Controlo'!$C62=0,0,CHOOSE('02. Controlo'!$C62,'04-Aux. Projectos'!X$12,'04-Aux. Projectos'!X$29,'04-Aux. Projectos'!X$46,'04-Aux. Projectos'!X$63))</f>
        <v>0.66300340909090916</v>
      </c>
      <c r="Y374" s="28">
        <f>IF('02. Controlo'!$C62=0,0,CHOOSE('02. Controlo'!$C62,'04-Aux. Projectos'!Y$12,'04-Aux. Projectos'!Y$29,'04-Aux. Projectos'!Y$46,'04-Aux. Projectos'!Y$63))</f>
        <v>0.66300340909090916</v>
      </c>
      <c r="Z374" s="28">
        <f>IF('02. Controlo'!$C62=0,0,CHOOSE('02. Controlo'!$C62,'04-Aux. Projectos'!Z$12,'04-Aux. Projectos'!Z$29,'04-Aux. Projectos'!Z$46,'04-Aux. Projectos'!Z$63))</f>
        <v>0.66300340909090916</v>
      </c>
      <c r="AA374" s="28">
        <f>IF('02. Controlo'!$C62=0,0,CHOOSE('02. Controlo'!$C62,'04-Aux. Projectos'!AA$12,'04-Aux. Projectos'!AA$29,'04-Aux. Projectos'!AA$46,'04-Aux. Projectos'!AA$63))</f>
        <v>0.66300340909090916</v>
      </c>
      <c r="AB374" s="28">
        <f>IF('02. Controlo'!$C62=0,0,CHOOSE('02. Controlo'!$C62,'04-Aux. Projectos'!AB$12,'04-Aux. Projectos'!AB$29,'04-Aux. Projectos'!AB$46,'04-Aux. Projectos'!AB$63))</f>
        <v>0.66300340909090916</v>
      </c>
      <c r="AC374" s="28">
        <f>IF('02. Controlo'!$C62=0,0,CHOOSE('02. Controlo'!$C62,'04-Aux. Projectos'!AC$12,'04-Aux. Projectos'!AC$29,'04-Aux. Projectos'!AC$46,'04-Aux. Projectos'!AC$63))</f>
        <v>0.66300340909090916</v>
      </c>
      <c r="AD374" s="28">
        <f>IF('02. Controlo'!$C62=0,0,CHOOSE('02. Controlo'!$C62,'04-Aux. Projectos'!AD$12,'04-Aux. Projectos'!AD$29,'04-Aux. Projectos'!AD$46,'04-Aux. Projectos'!AD$63))</f>
        <v>1.1050056818181819</v>
      </c>
      <c r="AE374" s="28">
        <f>IF('02. Controlo'!$C62=0,0,CHOOSE('02. Controlo'!$C62,'04-Aux. Projectos'!AE$12,'04-Aux. Projectos'!AE$29,'04-Aux. Projectos'!AE$46,'04-Aux. Projectos'!AE$63))</f>
        <v>1.3260068181818183</v>
      </c>
      <c r="AF374" s="28">
        <f>IF('02. Controlo'!$C62=0,0,CHOOSE('02. Controlo'!$C62,'04-Aux. Projectos'!AF$12,'04-Aux. Projectos'!AF$29,'04-Aux. Projectos'!AF$46,'04-Aux. Projectos'!AF$63))</f>
        <v>1.5470079545454547</v>
      </c>
      <c r="AG374" s="28">
        <f>IF('02. Controlo'!$C62=0,0,CHOOSE('02. Controlo'!$C62,'04-Aux. Projectos'!AG$12,'04-Aux. Projectos'!AG$29,'04-Aux. Projectos'!AG$46,'04-Aux. Projectos'!AG$63))</f>
        <v>1.7680090909090911</v>
      </c>
    </row>
    <row r="375" spans="2:33" ht="15" customHeight="1" x14ac:dyDescent="0.25">
      <c r="B375" s="36">
        <f t="shared" si="140"/>
        <v>12</v>
      </c>
      <c r="D375" s="28">
        <f>IF('02. Controlo'!$C63=0,0,CHOOSE('02. Controlo'!$C63,'04-Aux. Projectos'!D$12,'04-Aux. Projectos'!D$29,'04-Aux. Projectos'!D$46,'04-Aux. Projectos'!D$63))</f>
        <v>0</v>
      </c>
      <c r="E375" s="28">
        <f>IF('02. Controlo'!$C63=0,0,CHOOSE('02. Controlo'!$C63,'04-Aux. Projectos'!E$12,'04-Aux. Projectos'!E$29,'04-Aux. Projectos'!E$46,'04-Aux. Projectos'!E$63))</f>
        <v>0</v>
      </c>
      <c r="F375" s="28">
        <f>IF('02. Controlo'!$C63=0,0,CHOOSE('02. Controlo'!$C63,'04-Aux. Projectos'!F$12,'04-Aux. Projectos'!F$29,'04-Aux. Projectos'!F$46,'04-Aux. Projectos'!F$63))</f>
        <v>0</v>
      </c>
      <c r="G375" s="28">
        <f>IF('02. Controlo'!$C63=0,0,CHOOSE('02. Controlo'!$C63,'04-Aux. Projectos'!G$12,'04-Aux. Projectos'!G$29,'04-Aux. Projectos'!G$46,'04-Aux. Projectos'!G$63))</f>
        <v>0</v>
      </c>
      <c r="H375" s="28">
        <f>IF('02. Controlo'!$C63=0,0,CHOOSE('02. Controlo'!$C63,'04-Aux. Projectos'!H$12,'04-Aux. Projectos'!H$29,'04-Aux. Projectos'!H$46,'04-Aux. Projectos'!H$63))</f>
        <v>0</v>
      </c>
      <c r="I375" s="28">
        <f>IF('02. Controlo'!$C63=0,0,CHOOSE('02. Controlo'!$C63,'04-Aux. Projectos'!I$12,'04-Aux. Projectos'!I$29,'04-Aux. Projectos'!I$46,'04-Aux. Projectos'!I$63))</f>
        <v>0</v>
      </c>
      <c r="J375" s="28">
        <f>IF('02. Controlo'!$C63=0,0,CHOOSE('02. Controlo'!$C63,'04-Aux. Projectos'!J$12,'04-Aux. Projectos'!J$29,'04-Aux. Projectos'!J$46,'04-Aux. Projectos'!J$63))</f>
        <v>1.8181818181818181E-2</v>
      </c>
      <c r="K375" s="28">
        <f>IF('02. Controlo'!$C63=0,0,CHOOSE('02. Controlo'!$C63,'04-Aux. Projectos'!K$12,'04-Aux. Projectos'!K$29,'04-Aux. Projectos'!K$46,'04-Aux. Projectos'!K$63))</f>
        <v>1.8181818181818181E-2</v>
      </c>
      <c r="L375" s="28">
        <f>IF('02. Controlo'!$C63=0,0,CHOOSE('02. Controlo'!$C63,'04-Aux. Projectos'!L$12,'04-Aux. Projectos'!L$29,'04-Aux. Projectos'!L$46,'04-Aux. Projectos'!L$63))</f>
        <v>1.8181818181818181E-2</v>
      </c>
      <c r="M375" s="28">
        <f>IF('02. Controlo'!$C63=0,0,CHOOSE('02. Controlo'!$C63,'04-Aux. Projectos'!M$12,'04-Aux. Projectos'!M$29,'04-Aux. Projectos'!M$46,'04-Aux. Projectos'!M$63))</f>
        <v>9.0909090909090912E-2</v>
      </c>
      <c r="N375" s="28">
        <f>IF('02. Controlo'!$C63=0,0,CHOOSE('02. Controlo'!$C63,'04-Aux. Projectos'!N$12,'04-Aux. Projectos'!N$29,'04-Aux. Projectos'!N$46,'04-Aux. Projectos'!N$63))</f>
        <v>9.0909090909090912E-2</v>
      </c>
      <c r="O375" s="28">
        <f>IF('02. Controlo'!$C63=0,0,CHOOSE('02. Controlo'!$C63,'04-Aux. Projectos'!O$12,'04-Aux. Projectos'!O$29,'04-Aux. Projectos'!O$46,'04-Aux. Projectos'!O$63))</f>
        <v>9.0909090909090912E-2</v>
      </c>
      <c r="P375" s="28">
        <f>IF('02. Controlo'!$C63=0,0,CHOOSE('02. Controlo'!$C63,'04-Aux. Projectos'!P$12,'04-Aux. Projectos'!P$29,'04-Aux. Projectos'!P$46,'04-Aux. Projectos'!P$63))</f>
        <v>9.0909090909090912E-2</v>
      </c>
      <c r="Q375" s="28">
        <f>IF('02. Controlo'!$C63=0,0,CHOOSE('02. Controlo'!$C63,'04-Aux. Projectos'!Q$12,'04-Aux. Projectos'!Q$29,'04-Aux. Projectos'!Q$46,'04-Aux. Projectos'!Q$63))</f>
        <v>9.0909090909090912E-2</v>
      </c>
      <c r="R375" s="28">
        <f>IF('02. Controlo'!$C63=0,0,CHOOSE('02. Controlo'!$C63,'04-Aux. Projectos'!R$12,'04-Aux. Projectos'!R$29,'04-Aux. Projectos'!R$46,'04-Aux. Projectos'!R$63))</f>
        <v>0.27272727272727271</v>
      </c>
      <c r="S375" s="28">
        <f>IF('02. Controlo'!$C63=0,0,CHOOSE('02. Controlo'!$C63,'04-Aux. Projectos'!S$12,'04-Aux. Projectos'!S$29,'04-Aux. Projectos'!S$46,'04-Aux. Projectos'!S$63))</f>
        <v>0.27272727272727271</v>
      </c>
      <c r="T375" s="28">
        <f>IF('02. Controlo'!$C63=0,0,CHOOSE('02. Controlo'!$C63,'04-Aux. Projectos'!T$12,'04-Aux. Projectos'!T$29,'04-Aux. Projectos'!T$46,'04-Aux. Projectos'!T$63))</f>
        <v>0.36363636363636365</v>
      </c>
      <c r="U375" s="28">
        <f>IF('02. Controlo'!$C63=0,0,CHOOSE('02. Controlo'!$C63,'04-Aux. Projectos'!U$12,'04-Aux. Projectos'!U$29,'04-Aux. Projectos'!U$46,'04-Aux. Projectos'!U$63))</f>
        <v>0.36363636363636365</v>
      </c>
      <c r="V375" s="28">
        <f>IF('02. Controlo'!$C63=0,0,CHOOSE('02. Controlo'!$C63,'04-Aux. Projectos'!V$12,'04-Aux. Projectos'!V$29,'04-Aux. Projectos'!V$46,'04-Aux. Projectos'!V$63))</f>
        <v>0.54545454545454541</v>
      </c>
      <c r="W375" s="28">
        <f>IF('02. Controlo'!$C63=0,0,CHOOSE('02. Controlo'!$C63,'04-Aux. Projectos'!W$12,'04-Aux. Projectos'!W$29,'04-Aux. Projectos'!W$46,'04-Aux. Projectos'!W$63))</f>
        <v>0.54545454545454541</v>
      </c>
      <c r="X375" s="28">
        <f>IF('02. Controlo'!$C63=0,0,CHOOSE('02. Controlo'!$C63,'04-Aux. Projectos'!X$12,'04-Aux. Projectos'!X$29,'04-Aux. Projectos'!X$46,'04-Aux. Projectos'!X$63))</f>
        <v>0.54545454545454541</v>
      </c>
      <c r="Y375" s="28">
        <f>IF('02. Controlo'!$C63=0,0,CHOOSE('02. Controlo'!$C63,'04-Aux. Projectos'!Y$12,'04-Aux. Projectos'!Y$29,'04-Aux. Projectos'!Y$46,'04-Aux. Projectos'!Y$63))</f>
        <v>0.54545454545454541</v>
      </c>
      <c r="Z375" s="28">
        <f>IF('02. Controlo'!$C63=0,0,CHOOSE('02. Controlo'!$C63,'04-Aux. Projectos'!Z$12,'04-Aux. Projectos'!Z$29,'04-Aux. Projectos'!Z$46,'04-Aux. Projectos'!Z$63))</f>
        <v>0.54545454545454541</v>
      </c>
      <c r="AA375" s="28">
        <f>IF('02. Controlo'!$C63=0,0,CHOOSE('02. Controlo'!$C63,'04-Aux. Projectos'!AA$12,'04-Aux. Projectos'!AA$29,'04-Aux. Projectos'!AA$46,'04-Aux. Projectos'!AA$63))</f>
        <v>0.54545454545454541</v>
      </c>
      <c r="AB375" s="28">
        <f>IF('02. Controlo'!$C63=0,0,CHOOSE('02. Controlo'!$C63,'04-Aux. Projectos'!AB$12,'04-Aux. Projectos'!AB$29,'04-Aux. Projectos'!AB$46,'04-Aux. Projectos'!AB$63))</f>
        <v>0.54545454545454541</v>
      </c>
      <c r="AC375" s="28">
        <f>IF('02. Controlo'!$C63=0,0,CHOOSE('02. Controlo'!$C63,'04-Aux. Projectos'!AC$12,'04-Aux. Projectos'!AC$29,'04-Aux. Projectos'!AC$46,'04-Aux. Projectos'!AC$63))</f>
        <v>0.54545454545454541</v>
      </c>
      <c r="AD375" s="28">
        <f>IF('02. Controlo'!$C63=0,0,CHOOSE('02. Controlo'!$C63,'04-Aux. Projectos'!AD$12,'04-Aux. Projectos'!AD$29,'04-Aux. Projectos'!AD$46,'04-Aux. Projectos'!AD$63))</f>
        <v>0.90909090909090906</v>
      </c>
      <c r="AE375" s="28">
        <f>IF('02. Controlo'!$C63=0,0,CHOOSE('02. Controlo'!$C63,'04-Aux. Projectos'!AE$12,'04-Aux. Projectos'!AE$29,'04-Aux. Projectos'!AE$46,'04-Aux. Projectos'!AE$63))</f>
        <v>1.0909090909090908</v>
      </c>
      <c r="AF375" s="28">
        <f>IF('02. Controlo'!$C63=0,0,CHOOSE('02. Controlo'!$C63,'04-Aux. Projectos'!AF$12,'04-Aux. Projectos'!AF$29,'04-Aux. Projectos'!AF$46,'04-Aux. Projectos'!AF$63))</f>
        <v>1.2727272727272725</v>
      </c>
      <c r="AG375" s="28">
        <f>IF('02. Controlo'!$C63=0,0,CHOOSE('02. Controlo'!$C63,'04-Aux. Projectos'!AG$12,'04-Aux. Projectos'!AG$29,'04-Aux. Projectos'!AG$46,'04-Aux. Projectos'!AG$63))</f>
        <v>1.4545454545454546</v>
      </c>
    </row>
    <row r="376" spans="2:33" ht="15" customHeight="1" x14ac:dyDescent="0.25">
      <c r="B376" s="36">
        <f t="shared" si="140"/>
        <v>13</v>
      </c>
      <c r="D376" s="28">
        <f>IF('02. Controlo'!$C64=0,0,CHOOSE('02. Controlo'!$C64,'04-Aux. Projectos'!D$12,'04-Aux. Projectos'!D$29,'04-Aux. Projectos'!D$46,'04-Aux. Projectos'!D$63))</f>
        <v>0</v>
      </c>
      <c r="E376" s="28">
        <f>IF('02. Controlo'!$C64=0,0,CHOOSE('02. Controlo'!$C64,'04-Aux. Projectos'!E$12,'04-Aux. Projectos'!E$29,'04-Aux. Projectos'!E$46,'04-Aux. Projectos'!E$63))</f>
        <v>0</v>
      </c>
      <c r="F376" s="28">
        <f>IF('02. Controlo'!$C64=0,0,CHOOSE('02. Controlo'!$C64,'04-Aux. Projectos'!F$12,'04-Aux. Projectos'!F$29,'04-Aux. Projectos'!F$46,'04-Aux. Projectos'!F$63))</f>
        <v>0</v>
      </c>
      <c r="G376" s="28">
        <f>IF('02. Controlo'!$C64=0,0,CHOOSE('02. Controlo'!$C64,'04-Aux. Projectos'!G$12,'04-Aux. Projectos'!G$29,'04-Aux. Projectos'!G$46,'04-Aux. Projectos'!G$63))</f>
        <v>0</v>
      </c>
      <c r="H376" s="28">
        <f>IF('02. Controlo'!$C64=0,0,CHOOSE('02. Controlo'!$C64,'04-Aux. Projectos'!H$12,'04-Aux. Projectos'!H$29,'04-Aux. Projectos'!H$46,'04-Aux. Projectos'!H$63))</f>
        <v>0</v>
      </c>
      <c r="I376" s="28">
        <f>IF('02. Controlo'!$C64=0,0,CHOOSE('02. Controlo'!$C64,'04-Aux. Projectos'!I$12,'04-Aux. Projectos'!I$29,'04-Aux. Projectos'!I$46,'04-Aux. Projectos'!I$63))</f>
        <v>0</v>
      </c>
      <c r="J376" s="28">
        <f>IF('02. Controlo'!$C64=0,0,CHOOSE('02. Controlo'!$C64,'04-Aux. Projectos'!J$12,'04-Aux. Projectos'!J$29,'04-Aux. Projectos'!J$46,'04-Aux. Projectos'!J$63))</f>
        <v>1.8181818181818181E-2</v>
      </c>
      <c r="K376" s="28">
        <f>IF('02. Controlo'!$C64=0,0,CHOOSE('02. Controlo'!$C64,'04-Aux. Projectos'!K$12,'04-Aux. Projectos'!K$29,'04-Aux. Projectos'!K$46,'04-Aux. Projectos'!K$63))</f>
        <v>1.8181818181818181E-2</v>
      </c>
      <c r="L376" s="28">
        <f>IF('02. Controlo'!$C64=0,0,CHOOSE('02. Controlo'!$C64,'04-Aux. Projectos'!L$12,'04-Aux. Projectos'!L$29,'04-Aux. Projectos'!L$46,'04-Aux. Projectos'!L$63))</f>
        <v>1.8181818181818181E-2</v>
      </c>
      <c r="M376" s="28">
        <f>IF('02. Controlo'!$C64=0,0,CHOOSE('02. Controlo'!$C64,'04-Aux. Projectos'!M$12,'04-Aux. Projectos'!M$29,'04-Aux. Projectos'!M$46,'04-Aux. Projectos'!M$63))</f>
        <v>9.0909090909090912E-2</v>
      </c>
      <c r="N376" s="28">
        <f>IF('02. Controlo'!$C64=0,0,CHOOSE('02. Controlo'!$C64,'04-Aux. Projectos'!N$12,'04-Aux. Projectos'!N$29,'04-Aux. Projectos'!N$46,'04-Aux. Projectos'!N$63))</f>
        <v>9.0909090909090912E-2</v>
      </c>
      <c r="O376" s="28">
        <f>IF('02. Controlo'!$C64=0,0,CHOOSE('02. Controlo'!$C64,'04-Aux. Projectos'!O$12,'04-Aux. Projectos'!O$29,'04-Aux. Projectos'!O$46,'04-Aux. Projectos'!O$63))</f>
        <v>9.0909090909090912E-2</v>
      </c>
      <c r="P376" s="28">
        <f>IF('02. Controlo'!$C64=0,0,CHOOSE('02. Controlo'!$C64,'04-Aux. Projectos'!P$12,'04-Aux. Projectos'!P$29,'04-Aux. Projectos'!P$46,'04-Aux. Projectos'!P$63))</f>
        <v>9.0909090909090912E-2</v>
      </c>
      <c r="Q376" s="28">
        <f>IF('02. Controlo'!$C64=0,0,CHOOSE('02. Controlo'!$C64,'04-Aux. Projectos'!Q$12,'04-Aux. Projectos'!Q$29,'04-Aux. Projectos'!Q$46,'04-Aux. Projectos'!Q$63))</f>
        <v>9.0909090909090912E-2</v>
      </c>
      <c r="R376" s="28">
        <f>IF('02. Controlo'!$C64=0,0,CHOOSE('02. Controlo'!$C64,'04-Aux. Projectos'!R$12,'04-Aux. Projectos'!R$29,'04-Aux. Projectos'!R$46,'04-Aux. Projectos'!R$63))</f>
        <v>0.27272727272727271</v>
      </c>
      <c r="S376" s="28">
        <f>IF('02. Controlo'!$C64=0,0,CHOOSE('02. Controlo'!$C64,'04-Aux. Projectos'!S$12,'04-Aux. Projectos'!S$29,'04-Aux. Projectos'!S$46,'04-Aux. Projectos'!S$63))</f>
        <v>0.27272727272727271</v>
      </c>
      <c r="T376" s="28">
        <f>IF('02. Controlo'!$C64=0,0,CHOOSE('02. Controlo'!$C64,'04-Aux. Projectos'!T$12,'04-Aux. Projectos'!T$29,'04-Aux. Projectos'!T$46,'04-Aux. Projectos'!T$63))</f>
        <v>0.36363636363636365</v>
      </c>
      <c r="U376" s="28">
        <f>IF('02. Controlo'!$C64=0,0,CHOOSE('02. Controlo'!$C64,'04-Aux. Projectos'!U$12,'04-Aux. Projectos'!U$29,'04-Aux. Projectos'!U$46,'04-Aux. Projectos'!U$63))</f>
        <v>0.36363636363636365</v>
      </c>
      <c r="V376" s="28">
        <f>IF('02. Controlo'!$C64=0,0,CHOOSE('02. Controlo'!$C64,'04-Aux. Projectos'!V$12,'04-Aux. Projectos'!V$29,'04-Aux. Projectos'!V$46,'04-Aux. Projectos'!V$63))</f>
        <v>0.54545454545454541</v>
      </c>
      <c r="W376" s="28">
        <f>IF('02. Controlo'!$C64=0,0,CHOOSE('02. Controlo'!$C64,'04-Aux. Projectos'!W$12,'04-Aux. Projectos'!W$29,'04-Aux. Projectos'!W$46,'04-Aux. Projectos'!W$63))</f>
        <v>0.54545454545454541</v>
      </c>
      <c r="X376" s="28">
        <f>IF('02. Controlo'!$C64=0,0,CHOOSE('02. Controlo'!$C64,'04-Aux. Projectos'!X$12,'04-Aux. Projectos'!X$29,'04-Aux. Projectos'!X$46,'04-Aux. Projectos'!X$63))</f>
        <v>0.54545454545454541</v>
      </c>
      <c r="Y376" s="28">
        <f>IF('02. Controlo'!$C64=0,0,CHOOSE('02. Controlo'!$C64,'04-Aux. Projectos'!Y$12,'04-Aux. Projectos'!Y$29,'04-Aux. Projectos'!Y$46,'04-Aux. Projectos'!Y$63))</f>
        <v>0.54545454545454541</v>
      </c>
      <c r="Z376" s="28">
        <f>IF('02. Controlo'!$C64=0,0,CHOOSE('02. Controlo'!$C64,'04-Aux. Projectos'!Z$12,'04-Aux. Projectos'!Z$29,'04-Aux. Projectos'!Z$46,'04-Aux. Projectos'!Z$63))</f>
        <v>0.54545454545454541</v>
      </c>
      <c r="AA376" s="28">
        <f>IF('02. Controlo'!$C64=0,0,CHOOSE('02. Controlo'!$C64,'04-Aux. Projectos'!AA$12,'04-Aux. Projectos'!AA$29,'04-Aux. Projectos'!AA$46,'04-Aux. Projectos'!AA$63))</f>
        <v>0.54545454545454541</v>
      </c>
      <c r="AB376" s="28">
        <f>IF('02. Controlo'!$C64=0,0,CHOOSE('02. Controlo'!$C64,'04-Aux. Projectos'!AB$12,'04-Aux. Projectos'!AB$29,'04-Aux. Projectos'!AB$46,'04-Aux. Projectos'!AB$63))</f>
        <v>0.54545454545454541</v>
      </c>
      <c r="AC376" s="28">
        <f>IF('02. Controlo'!$C64=0,0,CHOOSE('02. Controlo'!$C64,'04-Aux. Projectos'!AC$12,'04-Aux. Projectos'!AC$29,'04-Aux. Projectos'!AC$46,'04-Aux. Projectos'!AC$63))</f>
        <v>0.54545454545454541</v>
      </c>
      <c r="AD376" s="28">
        <f>IF('02. Controlo'!$C64=0,0,CHOOSE('02. Controlo'!$C64,'04-Aux. Projectos'!AD$12,'04-Aux. Projectos'!AD$29,'04-Aux. Projectos'!AD$46,'04-Aux. Projectos'!AD$63))</f>
        <v>0.90909090909090906</v>
      </c>
      <c r="AE376" s="28">
        <f>IF('02. Controlo'!$C64=0,0,CHOOSE('02. Controlo'!$C64,'04-Aux. Projectos'!AE$12,'04-Aux. Projectos'!AE$29,'04-Aux. Projectos'!AE$46,'04-Aux. Projectos'!AE$63))</f>
        <v>1.0909090909090908</v>
      </c>
      <c r="AF376" s="28">
        <f>IF('02. Controlo'!$C64=0,0,CHOOSE('02. Controlo'!$C64,'04-Aux. Projectos'!AF$12,'04-Aux. Projectos'!AF$29,'04-Aux. Projectos'!AF$46,'04-Aux. Projectos'!AF$63))</f>
        <v>1.2727272727272725</v>
      </c>
      <c r="AG376" s="28">
        <f>IF('02. Controlo'!$C64=0,0,CHOOSE('02. Controlo'!$C64,'04-Aux. Projectos'!AG$12,'04-Aux. Projectos'!AG$29,'04-Aux. Projectos'!AG$46,'04-Aux. Projectos'!AG$63))</f>
        <v>1.4545454545454546</v>
      </c>
    </row>
    <row r="377" spans="2:33" ht="15" customHeight="1" x14ac:dyDescent="0.25">
      <c r="B377" s="36">
        <f t="shared" si="140"/>
        <v>14</v>
      </c>
      <c r="D377" s="28">
        <f>IF('02. Controlo'!$C65=0,0,CHOOSE('02. Controlo'!$C65,'04-Aux. Projectos'!D$12,'04-Aux. Projectos'!D$29,'04-Aux. Projectos'!D$46,'04-Aux. Projectos'!D$63))</f>
        <v>0</v>
      </c>
      <c r="E377" s="28">
        <f>IF('02. Controlo'!$C65=0,0,CHOOSE('02. Controlo'!$C65,'04-Aux. Projectos'!E$12,'04-Aux. Projectos'!E$29,'04-Aux. Projectos'!E$46,'04-Aux. Projectos'!E$63))</f>
        <v>0</v>
      </c>
      <c r="F377" s="28">
        <f>IF('02. Controlo'!$C65=0,0,CHOOSE('02. Controlo'!$C65,'04-Aux. Projectos'!F$12,'04-Aux. Projectos'!F$29,'04-Aux. Projectos'!F$46,'04-Aux. Projectos'!F$63))</f>
        <v>0</v>
      </c>
      <c r="G377" s="28">
        <f>IF('02. Controlo'!$C65=0,0,CHOOSE('02. Controlo'!$C65,'04-Aux. Projectos'!G$12,'04-Aux. Projectos'!G$29,'04-Aux. Projectos'!G$46,'04-Aux. Projectos'!G$63))</f>
        <v>0</v>
      </c>
      <c r="H377" s="28">
        <f>IF('02. Controlo'!$C65=0,0,CHOOSE('02. Controlo'!$C65,'04-Aux. Projectos'!H$12,'04-Aux. Projectos'!H$29,'04-Aux. Projectos'!H$46,'04-Aux. Projectos'!H$63))</f>
        <v>0</v>
      </c>
      <c r="I377" s="28">
        <f>IF('02. Controlo'!$C65=0,0,CHOOSE('02. Controlo'!$C65,'04-Aux. Projectos'!I$12,'04-Aux. Projectos'!I$29,'04-Aux. Projectos'!I$46,'04-Aux. Projectos'!I$63))</f>
        <v>0</v>
      </c>
      <c r="J377" s="28">
        <f>IF('02. Controlo'!$C65=0,0,CHOOSE('02. Controlo'!$C65,'04-Aux. Projectos'!J$12,'04-Aux. Projectos'!J$29,'04-Aux. Projectos'!J$46,'04-Aux. Projectos'!J$63))</f>
        <v>2.6759041328250008E-2</v>
      </c>
      <c r="K377" s="28">
        <f>IF('02. Controlo'!$C65=0,0,CHOOSE('02. Controlo'!$C65,'04-Aux. Projectos'!K$12,'04-Aux. Projectos'!K$29,'04-Aux. Projectos'!K$46,'04-Aux. Projectos'!K$63))</f>
        <v>2.6759041328250008E-2</v>
      </c>
      <c r="L377" s="28">
        <f>IF('02. Controlo'!$C65=0,0,CHOOSE('02. Controlo'!$C65,'04-Aux. Projectos'!L$12,'04-Aux. Projectos'!L$29,'04-Aux. Projectos'!L$46,'04-Aux. Projectos'!L$63))</f>
        <v>2.6759041328250008E-2</v>
      </c>
      <c r="M377" s="28">
        <f>IF('02. Controlo'!$C65=0,0,CHOOSE('02. Controlo'!$C65,'04-Aux. Projectos'!M$12,'04-Aux. Projectos'!M$29,'04-Aux. Projectos'!M$46,'04-Aux. Projectos'!M$63))</f>
        <v>0.13379520664125005</v>
      </c>
      <c r="N377" s="28">
        <f>IF('02. Controlo'!$C65=0,0,CHOOSE('02. Controlo'!$C65,'04-Aux. Projectos'!N$12,'04-Aux. Projectos'!N$29,'04-Aux. Projectos'!N$46,'04-Aux. Projectos'!N$63))</f>
        <v>0.13379520664125005</v>
      </c>
      <c r="O377" s="28">
        <f>IF('02. Controlo'!$C65=0,0,CHOOSE('02. Controlo'!$C65,'04-Aux. Projectos'!O$12,'04-Aux. Projectos'!O$29,'04-Aux. Projectos'!O$46,'04-Aux. Projectos'!O$63))</f>
        <v>0.13379520664125005</v>
      </c>
      <c r="P377" s="28">
        <f>IF('02. Controlo'!$C65=0,0,CHOOSE('02. Controlo'!$C65,'04-Aux. Projectos'!P$12,'04-Aux. Projectos'!P$29,'04-Aux. Projectos'!P$46,'04-Aux. Projectos'!P$63))</f>
        <v>0.13379520664125005</v>
      </c>
      <c r="Q377" s="28">
        <f>IF('02. Controlo'!$C65=0,0,CHOOSE('02. Controlo'!$C65,'04-Aux. Projectos'!Q$12,'04-Aux. Projectos'!Q$29,'04-Aux. Projectos'!Q$46,'04-Aux. Projectos'!Q$63))</f>
        <v>0.13379520664125005</v>
      </c>
      <c r="R377" s="28">
        <f>IF('02. Controlo'!$C65=0,0,CHOOSE('02. Controlo'!$C65,'04-Aux. Projectos'!R$12,'04-Aux. Projectos'!R$29,'04-Aux. Projectos'!R$46,'04-Aux. Projectos'!R$63))</f>
        <v>0.4013856199237501</v>
      </c>
      <c r="S377" s="28">
        <f>IF('02. Controlo'!$C65=0,0,CHOOSE('02. Controlo'!$C65,'04-Aux. Projectos'!S$12,'04-Aux. Projectos'!S$29,'04-Aux. Projectos'!S$46,'04-Aux. Projectos'!S$63))</f>
        <v>0.4013856199237501</v>
      </c>
      <c r="T377" s="28">
        <f>IF('02. Controlo'!$C65=0,0,CHOOSE('02. Controlo'!$C65,'04-Aux. Projectos'!T$12,'04-Aux. Projectos'!T$29,'04-Aux. Projectos'!T$46,'04-Aux. Projectos'!T$63))</f>
        <v>0.53518082656500021</v>
      </c>
      <c r="U377" s="28">
        <f>IF('02. Controlo'!$C65=0,0,CHOOSE('02. Controlo'!$C65,'04-Aux. Projectos'!U$12,'04-Aux. Projectos'!U$29,'04-Aux. Projectos'!U$46,'04-Aux. Projectos'!U$63))</f>
        <v>0.53518082656500021</v>
      </c>
      <c r="V377" s="28">
        <f>IF('02. Controlo'!$C65=0,0,CHOOSE('02. Controlo'!$C65,'04-Aux. Projectos'!V$12,'04-Aux. Projectos'!V$29,'04-Aux. Projectos'!V$46,'04-Aux. Projectos'!V$63))</f>
        <v>0.80277123984750021</v>
      </c>
      <c r="W377" s="28">
        <f>IF('02. Controlo'!$C65=0,0,CHOOSE('02. Controlo'!$C65,'04-Aux. Projectos'!W$12,'04-Aux. Projectos'!W$29,'04-Aux. Projectos'!W$46,'04-Aux. Projectos'!W$63))</f>
        <v>0.80277123984750021</v>
      </c>
      <c r="X377" s="28">
        <f>IF('02. Controlo'!$C65=0,0,CHOOSE('02. Controlo'!$C65,'04-Aux. Projectos'!X$12,'04-Aux. Projectos'!X$29,'04-Aux. Projectos'!X$46,'04-Aux. Projectos'!X$63))</f>
        <v>0.80277123984750021</v>
      </c>
      <c r="Y377" s="28">
        <f>IF('02. Controlo'!$C65=0,0,CHOOSE('02. Controlo'!$C65,'04-Aux. Projectos'!Y$12,'04-Aux. Projectos'!Y$29,'04-Aux. Projectos'!Y$46,'04-Aux. Projectos'!Y$63))</f>
        <v>0.80277123984750021</v>
      </c>
      <c r="Z377" s="28">
        <f>IF('02. Controlo'!$C65=0,0,CHOOSE('02. Controlo'!$C65,'04-Aux. Projectos'!Z$12,'04-Aux. Projectos'!Z$29,'04-Aux. Projectos'!Z$46,'04-Aux. Projectos'!Z$63))</f>
        <v>0.80277123984750021</v>
      </c>
      <c r="AA377" s="28">
        <f>IF('02. Controlo'!$C65=0,0,CHOOSE('02. Controlo'!$C65,'04-Aux. Projectos'!AA$12,'04-Aux. Projectos'!AA$29,'04-Aux. Projectos'!AA$46,'04-Aux. Projectos'!AA$63))</f>
        <v>0.80277123984750021</v>
      </c>
      <c r="AB377" s="28">
        <f>IF('02. Controlo'!$C65=0,0,CHOOSE('02. Controlo'!$C65,'04-Aux. Projectos'!AB$12,'04-Aux. Projectos'!AB$29,'04-Aux. Projectos'!AB$46,'04-Aux. Projectos'!AB$63))</f>
        <v>0.80277123984750021</v>
      </c>
      <c r="AC377" s="28">
        <f>IF('02. Controlo'!$C65=0,0,CHOOSE('02. Controlo'!$C65,'04-Aux. Projectos'!AC$12,'04-Aux. Projectos'!AC$29,'04-Aux. Projectos'!AC$46,'04-Aux. Projectos'!AC$63))</f>
        <v>0.80277123984750021</v>
      </c>
      <c r="AD377" s="28">
        <f>IF('02. Controlo'!$C65=0,0,CHOOSE('02. Controlo'!$C65,'04-Aux. Projectos'!AD$12,'04-Aux. Projectos'!AD$29,'04-Aux. Projectos'!AD$46,'04-Aux. Projectos'!AD$63))</f>
        <v>1.3379520664125004</v>
      </c>
      <c r="AE377" s="28">
        <f>IF('02. Controlo'!$C65=0,0,CHOOSE('02. Controlo'!$C65,'04-Aux. Projectos'!AE$12,'04-Aux. Projectos'!AE$29,'04-Aux. Projectos'!AE$46,'04-Aux. Projectos'!AE$63))</f>
        <v>1.6055424796950004</v>
      </c>
      <c r="AF377" s="28">
        <f>IF('02. Controlo'!$C65=0,0,CHOOSE('02. Controlo'!$C65,'04-Aux. Projectos'!AF$12,'04-Aux. Projectos'!AF$29,'04-Aux. Projectos'!AF$46,'04-Aux. Projectos'!AF$63))</f>
        <v>1.8731328929775006</v>
      </c>
      <c r="AG377" s="28">
        <f>IF('02. Controlo'!$C65=0,0,CHOOSE('02. Controlo'!$C65,'04-Aux. Projectos'!AG$12,'04-Aux. Projectos'!AG$29,'04-Aux. Projectos'!AG$46,'04-Aux. Projectos'!AG$63))</f>
        <v>2.1407233062600008</v>
      </c>
    </row>
    <row r="378" spans="2:33" ht="15" customHeight="1" x14ac:dyDescent="0.25">
      <c r="B378" s="36">
        <f t="shared" si="140"/>
        <v>15</v>
      </c>
      <c r="D378" s="28">
        <f>IF('02. Controlo'!$C66=0,0,CHOOSE('02. Controlo'!$C66,'04-Aux. Projectos'!D$12,'04-Aux. Projectos'!D$29,'04-Aux. Projectos'!D$46,'04-Aux. Projectos'!D$63))</f>
        <v>0</v>
      </c>
      <c r="E378" s="28">
        <f>IF('02. Controlo'!$C66=0,0,CHOOSE('02. Controlo'!$C66,'04-Aux. Projectos'!E$12,'04-Aux. Projectos'!E$29,'04-Aux. Projectos'!E$46,'04-Aux. Projectos'!E$63))</f>
        <v>0</v>
      </c>
      <c r="F378" s="28">
        <f>IF('02. Controlo'!$C66=0,0,CHOOSE('02. Controlo'!$C66,'04-Aux. Projectos'!F$12,'04-Aux. Projectos'!F$29,'04-Aux. Projectos'!F$46,'04-Aux. Projectos'!F$63))</f>
        <v>0</v>
      </c>
      <c r="G378" s="28">
        <f>IF('02. Controlo'!$C66=0,0,CHOOSE('02. Controlo'!$C66,'04-Aux. Projectos'!G$12,'04-Aux. Projectos'!G$29,'04-Aux. Projectos'!G$46,'04-Aux. Projectos'!G$63))</f>
        <v>0</v>
      </c>
      <c r="H378" s="28">
        <f>IF('02. Controlo'!$C66=0,0,CHOOSE('02. Controlo'!$C66,'04-Aux. Projectos'!H$12,'04-Aux. Projectos'!H$29,'04-Aux. Projectos'!H$46,'04-Aux. Projectos'!H$63))</f>
        <v>0</v>
      </c>
      <c r="I378" s="28">
        <f>IF('02. Controlo'!$C66=0,0,CHOOSE('02. Controlo'!$C66,'04-Aux. Projectos'!I$12,'04-Aux. Projectos'!I$29,'04-Aux. Projectos'!I$46,'04-Aux. Projectos'!I$63))</f>
        <v>0</v>
      </c>
      <c r="J378" s="28">
        <f>IF('02. Controlo'!$C66=0,0,CHOOSE('02. Controlo'!$C66,'04-Aux. Projectos'!J$12,'04-Aux. Projectos'!J$29,'04-Aux. Projectos'!J$46,'04-Aux. Projectos'!J$63))</f>
        <v>0</v>
      </c>
      <c r="K378" s="28">
        <f>IF('02. Controlo'!$C66=0,0,CHOOSE('02. Controlo'!$C66,'04-Aux. Projectos'!K$12,'04-Aux. Projectos'!K$29,'04-Aux. Projectos'!K$46,'04-Aux. Projectos'!K$63))</f>
        <v>0</v>
      </c>
      <c r="L378" s="28">
        <f>IF('02. Controlo'!$C66=0,0,CHOOSE('02. Controlo'!$C66,'04-Aux. Projectos'!L$12,'04-Aux. Projectos'!L$29,'04-Aux. Projectos'!L$46,'04-Aux. Projectos'!L$63))</f>
        <v>0</v>
      </c>
      <c r="M378" s="28">
        <f>IF('02. Controlo'!$C66=0,0,CHOOSE('02. Controlo'!$C66,'04-Aux. Projectos'!M$12,'04-Aux. Projectos'!M$29,'04-Aux. Projectos'!M$46,'04-Aux. Projectos'!M$63))</f>
        <v>0</v>
      </c>
      <c r="N378" s="28">
        <f>IF('02. Controlo'!$C66=0,0,CHOOSE('02. Controlo'!$C66,'04-Aux. Projectos'!N$12,'04-Aux. Projectos'!N$29,'04-Aux. Projectos'!N$46,'04-Aux. Projectos'!N$63))</f>
        <v>0</v>
      </c>
      <c r="O378" s="28">
        <f>IF('02. Controlo'!$C66=0,0,CHOOSE('02. Controlo'!$C66,'04-Aux. Projectos'!O$12,'04-Aux. Projectos'!O$29,'04-Aux. Projectos'!O$46,'04-Aux. Projectos'!O$63))</f>
        <v>0</v>
      </c>
      <c r="P378" s="28">
        <f>IF('02. Controlo'!$C66=0,0,CHOOSE('02. Controlo'!$C66,'04-Aux. Projectos'!P$12,'04-Aux. Projectos'!P$29,'04-Aux. Projectos'!P$46,'04-Aux. Projectos'!P$63))</f>
        <v>0</v>
      </c>
      <c r="Q378" s="28">
        <f>IF('02. Controlo'!$C66=0,0,CHOOSE('02. Controlo'!$C66,'04-Aux. Projectos'!Q$12,'04-Aux. Projectos'!Q$29,'04-Aux. Projectos'!Q$46,'04-Aux. Projectos'!Q$63))</f>
        <v>0</v>
      </c>
      <c r="R378" s="28">
        <f>IF('02. Controlo'!$C66=0,0,CHOOSE('02. Controlo'!$C66,'04-Aux. Projectos'!R$12,'04-Aux. Projectos'!R$29,'04-Aux. Projectos'!R$46,'04-Aux. Projectos'!R$63))</f>
        <v>0</v>
      </c>
      <c r="S378" s="28">
        <f>IF('02. Controlo'!$C66=0,0,CHOOSE('02. Controlo'!$C66,'04-Aux. Projectos'!S$12,'04-Aux. Projectos'!S$29,'04-Aux. Projectos'!S$46,'04-Aux. Projectos'!S$63))</f>
        <v>0</v>
      </c>
      <c r="T378" s="28">
        <f>IF('02. Controlo'!$C66=0,0,CHOOSE('02. Controlo'!$C66,'04-Aux. Projectos'!T$12,'04-Aux. Projectos'!T$29,'04-Aux. Projectos'!T$46,'04-Aux. Projectos'!T$63))</f>
        <v>0</v>
      </c>
      <c r="U378" s="28">
        <f>IF('02. Controlo'!$C66=0,0,CHOOSE('02. Controlo'!$C66,'04-Aux. Projectos'!U$12,'04-Aux. Projectos'!U$29,'04-Aux. Projectos'!U$46,'04-Aux. Projectos'!U$63))</f>
        <v>0</v>
      </c>
      <c r="V378" s="28">
        <f>IF('02. Controlo'!$C66=0,0,CHOOSE('02. Controlo'!$C66,'04-Aux. Projectos'!V$12,'04-Aux. Projectos'!V$29,'04-Aux. Projectos'!V$46,'04-Aux. Projectos'!V$63))</f>
        <v>0</v>
      </c>
      <c r="W378" s="28">
        <f>IF('02. Controlo'!$C66=0,0,CHOOSE('02. Controlo'!$C66,'04-Aux. Projectos'!W$12,'04-Aux. Projectos'!W$29,'04-Aux. Projectos'!W$46,'04-Aux. Projectos'!W$63))</f>
        <v>0</v>
      </c>
      <c r="X378" s="28">
        <f>IF('02. Controlo'!$C66=0,0,CHOOSE('02. Controlo'!$C66,'04-Aux. Projectos'!X$12,'04-Aux. Projectos'!X$29,'04-Aux. Projectos'!X$46,'04-Aux. Projectos'!X$63))</f>
        <v>0</v>
      </c>
      <c r="Y378" s="28">
        <f>IF('02. Controlo'!$C66=0,0,CHOOSE('02. Controlo'!$C66,'04-Aux. Projectos'!Y$12,'04-Aux. Projectos'!Y$29,'04-Aux. Projectos'!Y$46,'04-Aux. Projectos'!Y$63))</f>
        <v>0</v>
      </c>
      <c r="Z378" s="28">
        <f>IF('02. Controlo'!$C66=0,0,CHOOSE('02. Controlo'!$C66,'04-Aux. Projectos'!Z$12,'04-Aux. Projectos'!Z$29,'04-Aux. Projectos'!Z$46,'04-Aux. Projectos'!Z$63))</f>
        <v>0</v>
      </c>
      <c r="AA378" s="28">
        <f>IF('02. Controlo'!$C66=0,0,CHOOSE('02. Controlo'!$C66,'04-Aux. Projectos'!AA$12,'04-Aux. Projectos'!AA$29,'04-Aux. Projectos'!AA$46,'04-Aux. Projectos'!AA$63))</f>
        <v>0</v>
      </c>
      <c r="AB378" s="28">
        <f>IF('02. Controlo'!$C66=0,0,CHOOSE('02. Controlo'!$C66,'04-Aux. Projectos'!AB$12,'04-Aux. Projectos'!AB$29,'04-Aux. Projectos'!AB$46,'04-Aux. Projectos'!AB$63))</f>
        <v>0</v>
      </c>
      <c r="AC378" s="28">
        <f>IF('02. Controlo'!$C66=0,0,CHOOSE('02. Controlo'!$C66,'04-Aux. Projectos'!AC$12,'04-Aux. Projectos'!AC$29,'04-Aux. Projectos'!AC$46,'04-Aux. Projectos'!AC$63))</f>
        <v>0</v>
      </c>
      <c r="AD378" s="28">
        <f>IF('02. Controlo'!$C66=0,0,CHOOSE('02. Controlo'!$C66,'04-Aux. Projectos'!AD$12,'04-Aux. Projectos'!AD$29,'04-Aux. Projectos'!AD$46,'04-Aux. Projectos'!AD$63))</f>
        <v>0</v>
      </c>
      <c r="AE378" s="28">
        <f>IF('02. Controlo'!$C66=0,0,CHOOSE('02. Controlo'!$C66,'04-Aux. Projectos'!AE$12,'04-Aux. Projectos'!AE$29,'04-Aux. Projectos'!AE$46,'04-Aux. Projectos'!AE$63))</f>
        <v>0</v>
      </c>
      <c r="AF378" s="28">
        <f>IF('02. Controlo'!$C66=0,0,CHOOSE('02. Controlo'!$C66,'04-Aux. Projectos'!AF$12,'04-Aux. Projectos'!AF$29,'04-Aux. Projectos'!AF$46,'04-Aux. Projectos'!AF$63))</f>
        <v>0</v>
      </c>
      <c r="AG378" s="28">
        <f>IF('02. Controlo'!$C66=0,0,CHOOSE('02. Controlo'!$C66,'04-Aux. Projectos'!AG$12,'04-Aux. Projectos'!AG$29,'04-Aux. Projectos'!AG$46,'04-Aux. Projectos'!AG$63))</f>
        <v>0</v>
      </c>
    </row>
    <row r="379" spans="2:33" ht="15" customHeight="1" x14ac:dyDescent="0.25">
      <c r="B379" s="36">
        <f t="shared" si="140"/>
        <v>16</v>
      </c>
      <c r="D379" s="28">
        <f>IF('02. Controlo'!$C67=0,0,CHOOSE('02. Controlo'!$C67,'04-Aux. Projectos'!D$12,'04-Aux. Projectos'!D$29,'04-Aux. Projectos'!D$46,'04-Aux. Projectos'!D$63))</f>
        <v>0</v>
      </c>
      <c r="E379" s="28">
        <f>IF('02. Controlo'!$C67=0,0,CHOOSE('02. Controlo'!$C67,'04-Aux. Projectos'!E$12,'04-Aux. Projectos'!E$29,'04-Aux. Projectos'!E$46,'04-Aux. Projectos'!E$63))</f>
        <v>0</v>
      </c>
      <c r="F379" s="28">
        <f>IF('02. Controlo'!$C67=0,0,CHOOSE('02. Controlo'!$C67,'04-Aux. Projectos'!F$12,'04-Aux. Projectos'!F$29,'04-Aux. Projectos'!F$46,'04-Aux. Projectos'!F$63))</f>
        <v>0</v>
      </c>
      <c r="G379" s="28">
        <f>IF('02. Controlo'!$C67=0,0,CHOOSE('02. Controlo'!$C67,'04-Aux. Projectos'!G$12,'04-Aux. Projectos'!G$29,'04-Aux. Projectos'!G$46,'04-Aux. Projectos'!G$63))</f>
        <v>0</v>
      </c>
      <c r="H379" s="28">
        <f>IF('02. Controlo'!$C67=0,0,CHOOSE('02. Controlo'!$C67,'04-Aux. Projectos'!H$12,'04-Aux. Projectos'!H$29,'04-Aux. Projectos'!H$46,'04-Aux. Projectos'!H$63))</f>
        <v>0</v>
      </c>
      <c r="I379" s="28">
        <f>IF('02. Controlo'!$C67=0,0,CHOOSE('02. Controlo'!$C67,'04-Aux. Projectos'!I$12,'04-Aux. Projectos'!I$29,'04-Aux. Projectos'!I$46,'04-Aux. Projectos'!I$63))</f>
        <v>0</v>
      </c>
      <c r="J379" s="28">
        <f>IF('02. Controlo'!$C67=0,0,CHOOSE('02. Controlo'!$C67,'04-Aux. Projectos'!J$12,'04-Aux. Projectos'!J$29,'04-Aux. Projectos'!J$46,'04-Aux. Projectos'!J$63))</f>
        <v>0</v>
      </c>
      <c r="K379" s="28">
        <f>IF('02. Controlo'!$C67=0,0,CHOOSE('02. Controlo'!$C67,'04-Aux. Projectos'!K$12,'04-Aux. Projectos'!K$29,'04-Aux. Projectos'!K$46,'04-Aux. Projectos'!K$63))</f>
        <v>0</v>
      </c>
      <c r="L379" s="28">
        <f>IF('02. Controlo'!$C67=0,0,CHOOSE('02. Controlo'!$C67,'04-Aux. Projectos'!L$12,'04-Aux. Projectos'!L$29,'04-Aux. Projectos'!L$46,'04-Aux. Projectos'!L$63))</f>
        <v>0</v>
      </c>
      <c r="M379" s="28">
        <f>IF('02. Controlo'!$C67=0,0,CHOOSE('02. Controlo'!$C67,'04-Aux. Projectos'!M$12,'04-Aux. Projectos'!M$29,'04-Aux. Projectos'!M$46,'04-Aux. Projectos'!M$63))</f>
        <v>0</v>
      </c>
      <c r="N379" s="28">
        <f>IF('02. Controlo'!$C67=0,0,CHOOSE('02. Controlo'!$C67,'04-Aux. Projectos'!N$12,'04-Aux. Projectos'!N$29,'04-Aux. Projectos'!N$46,'04-Aux. Projectos'!N$63))</f>
        <v>0</v>
      </c>
      <c r="O379" s="28">
        <f>IF('02. Controlo'!$C67=0,0,CHOOSE('02. Controlo'!$C67,'04-Aux. Projectos'!O$12,'04-Aux. Projectos'!O$29,'04-Aux. Projectos'!O$46,'04-Aux. Projectos'!O$63))</f>
        <v>0</v>
      </c>
      <c r="P379" s="28">
        <f>IF('02. Controlo'!$C67=0,0,CHOOSE('02. Controlo'!$C67,'04-Aux. Projectos'!P$12,'04-Aux. Projectos'!P$29,'04-Aux. Projectos'!P$46,'04-Aux. Projectos'!P$63))</f>
        <v>0</v>
      </c>
      <c r="Q379" s="28">
        <f>IF('02. Controlo'!$C67=0,0,CHOOSE('02. Controlo'!$C67,'04-Aux. Projectos'!Q$12,'04-Aux. Projectos'!Q$29,'04-Aux. Projectos'!Q$46,'04-Aux. Projectos'!Q$63))</f>
        <v>0</v>
      </c>
      <c r="R379" s="28">
        <f>IF('02. Controlo'!$C67=0,0,CHOOSE('02. Controlo'!$C67,'04-Aux. Projectos'!R$12,'04-Aux. Projectos'!R$29,'04-Aux. Projectos'!R$46,'04-Aux. Projectos'!R$63))</f>
        <v>0</v>
      </c>
      <c r="S379" s="28">
        <f>IF('02. Controlo'!$C67=0,0,CHOOSE('02. Controlo'!$C67,'04-Aux. Projectos'!S$12,'04-Aux. Projectos'!S$29,'04-Aux. Projectos'!S$46,'04-Aux. Projectos'!S$63))</f>
        <v>0</v>
      </c>
      <c r="T379" s="28">
        <f>IF('02. Controlo'!$C67=0,0,CHOOSE('02. Controlo'!$C67,'04-Aux. Projectos'!T$12,'04-Aux. Projectos'!T$29,'04-Aux. Projectos'!T$46,'04-Aux. Projectos'!T$63))</f>
        <v>0</v>
      </c>
      <c r="U379" s="28">
        <f>IF('02. Controlo'!$C67=0,0,CHOOSE('02. Controlo'!$C67,'04-Aux. Projectos'!U$12,'04-Aux. Projectos'!U$29,'04-Aux. Projectos'!U$46,'04-Aux. Projectos'!U$63))</f>
        <v>0</v>
      </c>
      <c r="V379" s="28">
        <f>IF('02. Controlo'!$C67=0,0,CHOOSE('02. Controlo'!$C67,'04-Aux. Projectos'!V$12,'04-Aux. Projectos'!V$29,'04-Aux. Projectos'!V$46,'04-Aux. Projectos'!V$63))</f>
        <v>0</v>
      </c>
      <c r="W379" s="28">
        <f>IF('02. Controlo'!$C67=0,0,CHOOSE('02. Controlo'!$C67,'04-Aux. Projectos'!W$12,'04-Aux. Projectos'!W$29,'04-Aux. Projectos'!W$46,'04-Aux. Projectos'!W$63))</f>
        <v>0</v>
      </c>
      <c r="X379" s="28">
        <f>IF('02. Controlo'!$C67=0,0,CHOOSE('02. Controlo'!$C67,'04-Aux. Projectos'!X$12,'04-Aux. Projectos'!X$29,'04-Aux. Projectos'!X$46,'04-Aux. Projectos'!X$63))</f>
        <v>0</v>
      </c>
      <c r="Y379" s="28">
        <f>IF('02. Controlo'!$C67=0,0,CHOOSE('02. Controlo'!$C67,'04-Aux. Projectos'!Y$12,'04-Aux. Projectos'!Y$29,'04-Aux. Projectos'!Y$46,'04-Aux. Projectos'!Y$63))</f>
        <v>0</v>
      </c>
      <c r="Z379" s="28">
        <f>IF('02. Controlo'!$C67=0,0,CHOOSE('02. Controlo'!$C67,'04-Aux. Projectos'!Z$12,'04-Aux. Projectos'!Z$29,'04-Aux. Projectos'!Z$46,'04-Aux. Projectos'!Z$63))</f>
        <v>0</v>
      </c>
      <c r="AA379" s="28">
        <f>IF('02. Controlo'!$C67=0,0,CHOOSE('02. Controlo'!$C67,'04-Aux. Projectos'!AA$12,'04-Aux. Projectos'!AA$29,'04-Aux. Projectos'!AA$46,'04-Aux. Projectos'!AA$63))</f>
        <v>0</v>
      </c>
      <c r="AB379" s="28">
        <f>IF('02. Controlo'!$C67=0,0,CHOOSE('02. Controlo'!$C67,'04-Aux. Projectos'!AB$12,'04-Aux. Projectos'!AB$29,'04-Aux. Projectos'!AB$46,'04-Aux. Projectos'!AB$63))</f>
        <v>0</v>
      </c>
      <c r="AC379" s="28">
        <f>IF('02. Controlo'!$C67=0,0,CHOOSE('02. Controlo'!$C67,'04-Aux. Projectos'!AC$12,'04-Aux. Projectos'!AC$29,'04-Aux. Projectos'!AC$46,'04-Aux. Projectos'!AC$63))</f>
        <v>0</v>
      </c>
      <c r="AD379" s="28">
        <f>IF('02. Controlo'!$C67=0,0,CHOOSE('02. Controlo'!$C67,'04-Aux. Projectos'!AD$12,'04-Aux. Projectos'!AD$29,'04-Aux. Projectos'!AD$46,'04-Aux. Projectos'!AD$63))</f>
        <v>0</v>
      </c>
      <c r="AE379" s="28">
        <f>IF('02. Controlo'!$C67=0,0,CHOOSE('02. Controlo'!$C67,'04-Aux. Projectos'!AE$12,'04-Aux. Projectos'!AE$29,'04-Aux. Projectos'!AE$46,'04-Aux. Projectos'!AE$63))</f>
        <v>0</v>
      </c>
      <c r="AF379" s="28">
        <f>IF('02. Controlo'!$C67=0,0,CHOOSE('02. Controlo'!$C67,'04-Aux. Projectos'!AF$12,'04-Aux. Projectos'!AF$29,'04-Aux. Projectos'!AF$46,'04-Aux. Projectos'!AF$63))</f>
        <v>0</v>
      </c>
      <c r="AG379" s="28">
        <f>IF('02. Controlo'!$C67=0,0,CHOOSE('02. Controlo'!$C67,'04-Aux. Projectos'!AG$12,'04-Aux. Projectos'!AG$29,'04-Aux. Projectos'!AG$46,'04-Aux. Projectos'!AG$63))</f>
        <v>0</v>
      </c>
    </row>
    <row r="380" spans="2:33" ht="15" customHeight="1" x14ac:dyDescent="0.25">
      <c r="B380" s="36">
        <f t="shared" si="140"/>
        <v>17</v>
      </c>
      <c r="D380" s="28">
        <f>IF('02. Controlo'!$C68=0,0,CHOOSE('02. Controlo'!$C68,'04-Aux. Projectos'!D$12,'04-Aux. Projectos'!D$29,'04-Aux. Projectos'!D$46,'04-Aux. Projectos'!D$63))</f>
        <v>0</v>
      </c>
      <c r="E380" s="28">
        <f>IF('02. Controlo'!$C68=0,0,CHOOSE('02. Controlo'!$C68,'04-Aux. Projectos'!E$12,'04-Aux. Projectos'!E$29,'04-Aux. Projectos'!E$46,'04-Aux. Projectos'!E$63))</f>
        <v>0</v>
      </c>
      <c r="F380" s="28">
        <f>IF('02. Controlo'!$C68=0,0,CHOOSE('02. Controlo'!$C68,'04-Aux. Projectos'!F$12,'04-Aux. Projectos'!F$29,'04-Aux. Projectos'!F$46,'04-Aux. Projectos'!F$63))</f>
        <v>0</v>
      </c>
      <c r="G380" s="28">
        <f>IF('02. Controlo'!$C68=0,0,CHOOSE('02. Controlo'!$C68,'04-Aux. Projectos'!G$12,'04-Aux. Projectos'!G$29,'04-Aux. Projectos'!G$46,'04-Aux. Projectos'!G$63))</f>
        <v>0</v>
      </c>
      <c r="H380" s="28">
        <f>IF('02. Controlo'!$C68=0,0,CHOOSE('02. Controlo'!$C68,'04-Aux. Projectos'!H$12,'04-Aux. Projectos'!H$29,'04-Aux. Projectos'!H$46,'04-Aux. Projectos'!H$63))</f>
        <v>0</v>
      </c>
      <c r="I380" s="28">
        <f>IF('02. Controlo'!$C68=0,0,CHOOSE('02. Controlo'!$C68,'04-Aux. Projectos'!I$12,'04-Aux. Projectos'!I$29,'04-Aux. Projectos'!I$46,'04-Aux. Projectos'!I$63))</f>
        <v>0</v>
      </c>
      <c r="J380" s="28">
        <f>IF('02. Controlo'!$C68=0,0,CHOOSE('02. Controlo'!$C68,'04-Aux. Projectos'!J$12,'04-Aux. Projectos'!J$29,'04-Aux. Projectos'!J$46,'04-Aux. Projectos'!J$63))</f>
        <v>0</v>
      </c>
      <c r="K380" s="28">
        <f>IF('02. Controlo'!$C68=0,0,CHOOSE('02. Controlo'!$C68,'04-Aux. Projectos'!K$12,'04-Aux. Projectos'!K$29,'04-Aux. Projectos'!K$46,'04-Aux. Projectos'!K$63))</f>
        <v>0</v>
      </c>
      <c r="L380" s="28">
        <f>IF('02. Controlo'!$C68=0,0,CHOOSE('02. Controlo'!$C68,'04-Aux. Projectos'!L$12,'04-Aux. Projectos'!L$29,'04-Aux. Projectos'!L$46,'04-Aux. Projectos'!L$63))</f>
        <v>0</v>
      </c>
      <c r="M380" s="28">
        <f>IF('02. Controlo'!$C68=0,0,CHOOSE('02. Controlo'!$C68,'04-Aux. Projectos'!M$12,'04-Aux. Projectos'!M$29,'04-Aux. Projectos'!M$46,'04-Aux. Projectos'!M$63))</f>
        <v>0</v>
      </c>
      <c r="N380" s="28">
        <f>IF('02. Controlo'!$C68=0,0,CHOOSE('02. Controlo'!$C68,'04-Aux. Projectos'!N$12,'04-Aux. Projectos'!N$29,'04-Aux. Projectos'!N$46,'04-Aux. Projectos'!N$63))</f>
        <v>0</v>
      </c>
      <c r="O380" s="28">
        <f>IF('02. Controlo'!$C68=0,0,CHOOSE('02. Controlo'!$C68,'04-Aux. Projectos'!O$12,'04-Aux. Projectos'!O$29,'04-Aux. Projectos'!O$46,'04-Aux. Projectos'!O$63))</f>
        <v>0</v>
      </c>
      <c r="P380" s="28">
        <f>IF('02. Controlo'!$C68=0,0,CHOOSE('02. Controlo'!$C68,'04-Aux. Projectos'!P$12,'04-Aux. Projectos'!P$29,'04-Aux. Projectos'!P$46,'04-Aux. Projectos'!P$63))</f>
        <v>0</v>
      </c>
      <c r="Q380" s="28">
        <f>IF('02. Controlo'!$C68=0,0,CHOOSE('02. Controlo'!$C68,'04-Aux. Projectos'!Q$12,'04-Aux. Projectos'!Q$29,'04-Aux. Projectos'!Q$46,'04-Aux. Projectos'!Q$63))</f>
        <v>0</v>
      </c>
      <c r="R380" s="28">
        <f>IF('02. Controlo'!$C68=0,0,CHOOSE('02. Controlo'!$C68,'04-Aux. Projectos'!R$12,'04-Aux. Projectos'!R$29,'04-Aux. Projectos'!R$46,'04-Aux. Projectos'!R$63))</f>
        <v>0</v>
      </c>
      <c r="S380" s="28">
        <f>IF('02. Controlo'!$C68=0,0,CHOOSE('02. Controlo'!$C68,'04-Aux. Projectos'!S$12,'04-Aux. Projectos'!S$29,'04-Aux. Projectos'!S$46,'04-Aux. Projectos'!S$63))</f>
        <v>0</v>
      </c>
      <c r="T380" s="28">
        <f>IF('02. Controlo'!$C68=0,0,CHOOSE('02. Controlo'!$C68,'04-Aux. Projectos'!T$12,'04-Aux. Projectos'!T$29,'04-Aux. Projectos'!T$46,'04-Aux. Projectos'!T$63))</f>
        <v>0</v>
      </c>
      <c r="U380" s="28">
        <f>IF('02. Controlo'!$C68=0,0,CHOOSE('02. Controlo'!$C68,'04-Aux. Projectos'!U$12,'04-Aux. Projectos'!U$29,'04-Aux. Projectos'!U$46,'04-Aux. Projectos'!U$63))</f>
        <v>0</v>
      </c>
      <c r="V380" s="28">
        <f>IF('02. Controlo'!$C68=0,0,CHOOSE('02. Controlo'!$C68,'04-Aux. Projectos'!V$12,'04-Aux. Projectos'!V$29,'04-Aux. Projectos'!V$46,'04-Aux. Projectos'!V$63))</f>
        <v>0</v>
      </c>
      <c r="W380" s="28">
        <f>IF('02. Controlo'!$C68=0,0,CHOOSE('02. Controlo'!$C68,'04-Aux. Projectos'!W$12,'04-Aux. Projectos'!W$29,'04-Aux. Projectos'!W$46,'04-Aux. Projectos'!W$63))</f>
        <v>0</v>
      </c>
      <c r="X380" s="28">
        <f>IF('02. Controlo'!$C68=0,0,CHOOSE('02. Controlo'!$C68,'04-Aux. Projectos'!X$12,'04-Aux. Projectos'!X$29,'04-Aux. Projectos'!X$46,'04-Aux. Projectos'!X$63))</f>
        <v>0</v>
      </c>
      <c r="Y380" s="28">
        <f>IF('02. Controlo'!$C68=0,0,CHOOSE('02. Controlo'!$C68,'04-Aux. Projectos'!Y$12,'04-Aux. Projectos'!Y$29,'04-Aux. Projectos'!Y$46,'04-Aux. Projectos'!Y$63))</f>
        <v>0</v>
      </c>
      <c r="Z380" s="28">
        <f>IF('02. Controlo'!$C68=0,0,CHOOSE('02. Controlo'!$C68,'04-Aux. Projectos'!Z$12,'04-Aux. Projectos'!Z$29,'04-Aux. Projectos'!Z$46,'04-Aux. Projectos'!Z$63))</f>
        <v>0</v>
      </c>
      <c r="AA380" s="28">
        <f>IF('02. Controlo'!$C68=0,0,CHOOSE('02. Controlo'!$C68,'04-Aux. Projectos'!AA$12,'04-Aux. Projectos'!AA$29,'04-Aux. Projectos'!AA$46,'04-Aux. Projectos'!AA$63))</f>
        <v>0</v>
      </c>
      <c r="AB380" s="28">
        <f>IF('02. Controlo'!$C68=0,0,CHOOSE('02. Controlo'!$C68,'04-Aux. Projectos'!AB$12,'04-Aux. Projectos'!AB$29,'04-Aux. Projectos'!AB$46,'04-Aux. Projectos'!AB$63))</f>
        <v>0</v>
      </c>
      <c r="AC380" s="28">
        <f>IF('02. Controlo'!$C68=0,0,CHOOSE('02. Controlo'!$C68,'04-Aux. Projectos'!AC$12,'04-Aux. Projectos'!AC$29,'04-Aux. Projectos'!AC$46,'04-Aux. Projectos'!AC$63))</f>
        <v>0</v>
      </c>
      <c r="AD380" s="28">
        <f>IF('02. Controlo'!$C68=0,0,CHOOSE('02. Controlo'!$C68,'04-Aux. Projectos'!AD$12,'04-Aux. Projectos'!AD$29,'04-Aux. Projectos'!AD$46,'04-Aux. Projectos'!AD$63))</f>
        <v>0</v>
      </c>
      <c r="AE380" s="28">
        <f>IF('02. Controlo'!$C68=0,0,CHOOSE('02. Controlo'!$C68,'04-Aux. Projectos'!AE$12,'04-Aux. Projectos'!AE$29,'04-Aux. Projectos'!AE$46,'04-Aux. Projectos'!AE$63))</f>
        <v>0</v>
      </c>
      <c r="AF380" s="28">
        <f>IF('02. Controlo'!$C68=0,0,CHOOSE('02. Controlo'!$C68,'04-Aux. Projectos'!AF$12,'04-Aux. Projectos'!AF$29,'04-Aux. Projectos'!AF$46,'04-Aux. Projectos'!AF$63))</f>
        <v>0</v>
      </c>
      <c r="AG380" s="28">
        <f>IF('02. Controlo'!$C68=0,0,CHOOSE('02. Controlo'!$C68,'04-Aux. Projectos'!AG$12,'04-Aux. Projectos'!AG$29,'04-Aux. Projectos'!AG$46,'04-Aux. Projectos'!AG$63))</f>
        <v>0</v>
      </c>
    </row>
    <row r="381" spans="2:33" ht="15" customHeight="1" x14ac:dyDescent="0.25">
      <c r="B381" s="36">
        <f t="shared" si="140"/>
        <v>18</v>
      </c>
      <c r="D381" s="28">
        <f>IF('02. Controlo'!$C69=0,0,CHOOSE('02. Controlo'!$C69,'04-Aux. Projectos'!D$12,'04-Aux. Projectos'!D$29,'04-Aux. Projectos'!D$46,'04-Aux. Projectos'!D$63))</f>
        <v>0</v>
      </c>
      <c r="E381" s="28">
        <f>IF('02. Controlo'!$C69=0,0,CHOOSE('02. Controlo'!$C69,'04-Aux. Projectos'!E$12,'04-Aux. Projectos'!E$29,'04-Aux. Projectos'!E$46,'04-Aux. Projectos'!E$63))</f>
        <v>0</v>
      </c>
      <c r="F381" s="28">
        <f>IF('02. Controlo'!$C69=0,0,CHOOSE('02. Controlo'!$C69,'04-Aux. Projectos'!F$12,'04-Aux. Projectos'!F$29,'04-Aux. Projectos'!F$46,'04-Aux. Projectos'!F$63))</f>
        <v>0</v>
      </c>
      <c r="G381" s="28">
        <f>IF('02. Controlo'!$C69=0,0,CHOOSE('02. Controlo'!$C69,'04-Aux. Projectos'!G$12,'04-Aux. Projectos'!G$29,'04-Aux. Projectos'!G$46,'04-Aux. Projectos'!G$63))</f>
        <v>0</v>
      </c>
      <c r="H381" s="28">
        <f>IF('02. Controlo'!$C69=0,0,CHOOSE('02. Controlo'!$C69,'04-Aux. Projectos'!H$12,'04-Aux. Projectos'!H$29,'04-Aux. Projectos'!H$46,'04-Aux. Projectos'!H$63))</f>
        <v>0</v>
      </c>
      <c r="I381" s="28">
        <f>IF('02. Controlo'!$C69=0,0,CHOOSE('02. Controlo'!$C69,'04-Aux. Projectos'!I$12,'04-Aux. Projectos'!I$29,'04-Aux. Projectos'!I$46,'04-Aux. Projectos'!I$63))</f>
        <v>0</v>
      </c>
      <c r="J381" s="28">
        <f>IF('02. Controlo'!$C69=0,0,CHOOSE('02. Controlo'!$C69,'04-Aux. Projectos'!J$12,'04-Aux. Projectos'!J$29,'04-Aux. Projectos'!J$46,'04-Aux. Projectos'!J$63))</f>
        <v>0</v>
      </c>
      <c r="K381" s="28">
        <f>IF('02. Controlo'!$C69=0,0,CHOOSE('02. Controlo'!$C69,'04-Aux. Projectos'!K$12,'04-Aux. Projectos'!K$29,'04-Aux. Projectos'!K$46,'04-Aux. Projectos'!K$63))</f>
        <v>0</v>
      </c>
      <c r="L381" s="28">
        <f>IF('02. Controlo'!$C69=0,0,CHOOSE('02. Controlo'!$C69,'04-Aux. Projectos'!L$12,'04-Aux. Projectos'!L$29,'04-Aux. Projectos'!L$46,'04-Aux. Projectos'!L$63))</f>
        <v>0</v>
      </c>
      <c r="M381" s="28">
        <f>IF('02. Controlo'!$C69=0,0,CHOOSE('02. Controlo'!$C69,'04-Aux. Projectos'!M$12,'04-Aux. Projectos'!M$29,'04-Aux. Projectos'!M$46,'04-Aux. Projectos'!M$63))</f>
        <v>0</v>
      </c>
      <c r="N381" s="28">
        <f>IF('02. Controlo'!$C69=0,0,CHOOSE('02. Controlo'!$C69,'04-Aux. Projectos'!N$12,'04-Aux. Projectos'!N$29,'04-Aux. Projectos'!N$46,'04-Aux. Projectos'!N$63))</f>
        <v>0</v>
      </c>
      <c r="O381" s="28">
        <f>IF('02. Controlo'!$C69=0,0,CHOOSE('02. Controlo'!$C69,'04-Aux. Projectos'!O$12,'04-Aux. Projectos'!O$29,'04-Aux. Projectos'!O$46,'04-Aux. Projectos'!O$63))</f>
        <v>0</v>
      </c>
      <c r="P381" s="28">
        <f>IF('02. Controlo'!$C69=0,0,CHOOSE('02. Controlo'!$C69,'04-Aux. Projectos'!P$12,'04-Aux. Projectos'!P$29,'04-Aux. Projectos'!P$46,'04-Aux. Projectos'!P$63))</f>
        <v>0</v>
      </c>
      <c r="Q381" s="28">
        <f>IF('02. Controlo'!$C69=0,0,CHOOSE('02. Controlo'!$C69,'04-Aux. Projectos'!Q$12,'04-Aux. Projectos'!Q$29,'04-Aux. Projectos'!Q$46,'04-Aux. Projectos'!Q$63))</f>
        <v>0</v>
      </c>
      <c r="R381" s="28">
        <f>IF('02. Controlo'!$C69=0,0,CHOOSE('02. Controlo'!$C69,'04-Aux. Projectos'!R$12,'04-Aux. Projectos'!R$29,'04-Aux. Projectos'!R$46,'04-Aux. Projectos'!R$63))</f>
        <v>0</v>
      </c>
      <c r="S381" s="28">
        <f>IF('02. Controlo'!$C69=0,0,CHOOSE('02. Controlo'!$C69,'04-Aux. Projectos'!S$12,'04-Aux. Projectos'!S$29,'04-Aux. Projectos'!S$46,'04-Aux. Projectos'!S$63))</f>
        <v>0</v>
      </c>
      <c r="T381" s="28">
        <f>IF('02. Controlo'!$C69=0,0,CHOOSE('02. Controlo'!$C69,'04-Aux. Projectos'!T$12,'04-Aux. Projectos'!T$29,'04-Aux. Projectos'!T$46,'04-Aux. Projectos'!T$63))</f>
        <v>0</v>
      </c>
      <c r="U381" s="28">
        <f>IF('02. Controlo'!$C69=0,0,CHOOSE('02. Controlo'!$C69,'04-Aux. Projectos'!U$12,'04-Aux. Projectos'!U$29,'04-Aux. Projectos'!U$46,'04-Aux. Projectos'!U$63))</f>
        <v>0</v>
      </c>
      <c r="V381" s="28">
        <f>IF('02. Controlo'!$C69=0,0,CHOOSE('02. Controlo'!$C69,'04-Aux. Projectos'!V$12,'04-Aux. Projectos'!V$29,'04-Aux. Projectos'!V$46,'04-Aux. Projectos'!V$63))</f>
        <v>0</v>
      </c>
      <c r="W381" s="28">
        <f>IF('02. Controlo'!$C69=0,0,CHOOSE('02. Controlo'!$C69,'04-Aux. Projectos'!W$12,'04-Aux. Projectos'!W$29,'04-Aux. Projectos'!W$46,'04-Aux. Projectos'!W$63))</f>
        <v>0</v>
      </c>
      <c r="X381" s="28">
        <f>IF('02. Controlo'!$C69=0,0,CHOOSE('02. Controlo'!$C69,'04-Aux. Projectos'!X$12,'04-Aux. Projectos'!X$29,'04-Aux. Projectos'!X$46,'04-Aux. Projectos'!X$63))</f>
        <v>0</v>
      </c>
      <c r="Y381" s="28">
        <f>IF('02. Controlo'!$C69=0,0,CHOOSE('02. Controlo'!$C69,'04-Aux. Projectos'!Y$12,'04-Aux. Projectos'!Y$29,'04-Aux. Projectos'!Y$46,'04-Aux. Projectos'!Y$63))</f>
        <v>0</v>
      </c>
      <c r="Z381" s="28">
        <f>IF('02. Controlo'!$C69=0,0,CHOOSE('02. Controlo'!$C69,'04-Aux. Projectos'!Z$12,'04-Aux. Projectos'!Z$29,'04-Aux. Projectos'!Z$46,'04-Aux. Projectos'!Z$63))</f>
        <v>0</v>
      </c>
      <c r="AA381" s="28">
        <f>IF('02. Controlo'!$C69=0,0,CHOOSE('02. Controlo'!$C69,'04-Aux. Projectos'!AA$12,'04-Aux. Projectos'!AA$29,'04-Aux. Projectos'!AA$46,'04-Aux. Projectos'!AA$63))</f>
        <v>0</v>
      </c>
      <c r="AB381" s="28">
        <f>IF('02. Controlo'!$C69=0,0,CHOOSE('02. Controlo'!$C69,'04-Aux. Projectos'!AB$12,'04-Aux. Projectos'!AB$29,'04-Aux. Projectos'!AB$46,'04-Aux. Projectos'!AB$63))</f>
        <v>0</v>
      </c>
      <c r="AC381" s="28">
        <f>IF('02. Controlo'!$C69=0,0,CHOOSE('02. Controlo'!$C69,'04-Aux. Projectos'!AC$12,'04-Aux. Projectos'!AC$29,'04-Aux. Projectos'!AC$46,'04-Aux. Projectos'!AC$63))</f>
        <v>0</v>
      </c>
      <c r="AD381" s="28">
        <f>IF('02. Controlo'!$C69=0,0,CHOOSE('02. Controlo'!$C69,'04-Aux. Projectos'!AD$12,'04-Aux. Projectos'!AD$29,'04-Aux. Projectos'!AD$46,'04-Aux. Projectos'!AD$63))</f>
        <v>0</v>
      </c>
      <c r="AE381" s="28">
        <f>IF('02. Controlo'!$C69=0,0,CHOOSE('02. Controlo'!$C69,'04-Aux. Projectos'!AE$12,'04-Aux. Projectos'!AE$29,'04-Aux. Projectos'!AE$46,'04-Aux. Projectos'!AE$63))</f>
        <v>0</v>
      </c>
      <c r="AF381" s="28">
        <f>IF('02. Controlo'!$C69=0,0,CHOOSE('02. Controlo'!$C69,'04-Aux. Projectos'!AF$12,'04-Aux. Projectos'!AF$29,'04-Aux. Projectos'!AF$46,'04-Aux. Projectos'!AF$63))</f>
        <v>0</v>
      </c>
      <c r="AG381" s="28">
        <f>IF('02. Controlo'!$C69=0,0,CHOOSE('02. Controlo'!$C69,'04-Aux. Projectos'!AG$12,'04-Aux. Projectos'!AG$29,'04-Aux. Projectos'!AG$46,'04-Aux. Projectos'!AG$63))</f>
        <v>0</v>
      </c>
    </row>
    <row r="382" spans="2:33" ht="15" customHeight="1" x14ac:dyDescent="0.25">
      <c r="B382" s="36">
        <f t="shared" si="140"/>
        <v>19</v>
      </c>
      <c r="D382" s="28">
        <f>IF('02. Controlo'!$C70=0,0,CHOOSE('02. Controlo'!$C70,'04-Aux. Projectos'!D$12,'04-Aux. Projectos'!D$29,'04-Aux. Projectos'!D$46,'04-Aux. Projectos'!D$63))</f>
        <v>0</v>
      </c>
      <c r="E382" s="28">
        <f>IF('02. Controlo'!$C70=0,0,CHOOSE('02. Controlo'!$C70,'04-Aux. Projectos'!E$12,'04-Aux. Projectos'!E$29,'04-Aux. Projectos'!E$46,'04-Aux. Projectos'!E$63))</f>
        <v>0</v>
      </c>
      <c r="F382" s="28">
        <f>IF('02. Controlo'!$C70=0,0,CHOOSE('02. Controlo'!$C70,'04-Aux. Projectos'!F$12,'04-Aux. Projectos'!F$29,'04-Aux. Projectos'!F$46,'04-Aux. Projectos'!F$63))</f>
        <v>0</v>
      </c>
      <c r="G382" s="28">
        <f>IF('02. Controlo'!$C70=0,0,CHOOSE('02. Controlo'!$C70,'04-Aux. Projectos'!G$12,'04-Aux. Projectos'!G$29,'04-Aux. Projectos'!G$46,'04-Aux. Projectos'!G$63))</f>
        <v>0</v>
      </c>
      <c r="H382" s="28">
        <f>IF('02. Controlo'!$C70=0,0,CHOOSE('02. Controlo'!$C70,'04-Aux. Projectos'!H$12,'04-Aux. Projectos'!H$29,'04-Aux. Projectos'!H$46,'04-Aux. Projectos'!H$63))</f>
        <v>0</v>
      </c>
      <c r="I382" s="28">
        <f>IF('02. Controlo'!$C70=0,0,CHOOSE('02. Controlo'!$C70,'04-Aux. Projectos'!I$12,'04-Aux. Projectos'!I$29,'04-Aux. Projectos'!I$46,'04-Aux. Projectos'!I$63))</f>
        <v>0</v>
      </c>
      <c r="J382" s="28">
        <f>IF('02. Controlo'!$C70=0,0,CHOOSE('02. Controlo'!$C70,'04-Aux. Projectos'!J$12,'04-Aux. Projectos'!J$29,'04-Aux. Projectos'!J$46,'04-Aux. Projectos'!J$63))</f>
        <v>0</v>
      </c>
      <c r="K382" s="28">
        <f>IF('02. Controlo'!$C70=0,0,CHOOSE('02. Controlo'!$C70,'04-Aux. Projectos'!K$12,'04-Aux. Projectos'!K$29,'04-Aux. Projectos'!K$46,'04-Aux. Projectos'!K$63))</f>
        <v>0</v>
      </c>
      <c r="L382" s="28">
        <f>IF('02. Controlo'!$C70=0,0,CHOOSE('02. Controlo'!$C70,'04-Aux. Projectos'!L$12,'04-Aux. Projectos'!L$29,'04-Aux. Projectos'!L$46,'04-Aux. Projectos'!L$63))</f>
        <v>0</v>
      </c>
      <c r="M382" s="28">
        <f>IF('02. Controlo'!$C70=0,0,CHOOSE('02. Controlo'!$C70,'04-Aux. Projectos'!M$12,'04-Aux. Projectos'!M$29,'04-Aux. Projectos'!M$46,'04-Aux. Projectos'!M$63))</f>
        <v>0</v>
      </c>
      <c r="N382" s="28">
        <f>IF('02. Controlo'!$C70=0,0,CHOOSE('02. Controlo'!$C70,'04-Aux. Projectos'!N$12,'04-Aux. Projectos'!N$29,'04-Aux. Projectos'!N$46,'04-Aux. Projectos'!N$63))</f>
        <v>0</v>
      </c>
      <c r="O382" s="28">
        <f>IF('02. Controlo'!$C70=0,0,CHOOSE('02. Controlo'!$C70,'04-Aux. Projectos'!O$12,'04-Aux. Projectos'!O$29,'04-Aux. Projectos'!O$46,'04-Aux. Projectos'!O$63))</f>
        <v>0</v>
      </c>
      <c r="P382" s="28">
        <f>IF('02. Controlo'!$C70=0,0,CHOOSE('02. Controlo'!$C70,'04-Aux. Projectos'!P$12,'04-Aux. Projectos'!P$29,'04-Aux. Projectos'!P$46,'04-Aux. Projectos'!P$63))</f>
        <v>0</v>
      </c>
      <c r="Q382" s="28">
        <f>IF('02. Controlo'!$C70=0,0,CHOOSE('02. Controlo'!$C70,'04-Aux. Projectos'!Q$12,'04-Aux. Projectos'!Q$29,'04-Aux. Projectos'!Q$46,'04-Aux. Projectos'!Q$63))</f>
        <v>0</v>
      </c>
      <c r="R382" s="28">
        <f>IF('02. Controlo'!$C70=0,0,CHOOSE('02. Controlo'!$C70,'04-Aux. Projectos'!R$12,'04-Aux. Projectos'!R$29,'04-Aux. Projectos'!R$46,'04-Aux. Projectos'!R$63))</f>
        <v>0</v>
      </c>
      <c r="S382" s="28">
        <f>IF('02. Controlo'!$C70=0,0,CHOOSE('02. Controlo'!$C70,'04-Aux. Projectos'!S$12,'04-Aux. Projectos'!S$29,'04-Aux. Projectos'!S$46,'04-Aux. Projectos'!S$63))</f>
        <v>0</v>
      </c>
      <c r="T382" s="28">
        <f>IF('02. Controlo'!$C70=0,0,CHOOSE('02. Controlo'!$C70,'04-Aux. Projectos'!T$12,'04-Aux. Projectos'!T$29,'04-Aux. Projectos'!T$46,'04-Aux. Projectos'!T$63))</f>
        <v>0</v>
      </c>
      <c r="U382" s="28">
        <f>IF('02. Controlo'!$C70=0,0,CHOOSE('02. Controlo'!$C70,'04-Aux. Projectos'!U$12,'04-Aux. Projectos'!U$29,'04-Aux. Projectos'!U$46,'04-Aux. Projectos'!U$63))</f>
        <v>0</v>
      </c>
      <c r="V382" s="28">
        <f>IF('02. Controlo'!$C70=0,0,CHOOSE('02. Controlo'!$C70,'04-Aux. Projectos'!V$12,'04-Aux. Projectos'!V$29,'04-Aux. Projectos'!V$46,'04-Aux. Projectos'!V$63))</f>
        <v>0</v>
      </c>
      <c r="W382" s="28">
        <f>IF('02. Controlo'!$C70=0,0,CHOOSE('02. Controlo'!$C70,'04-Aux. Projectos'!W$12,'04-Aux. Projectos'!W$29,'04-Aux. Projectos'!W$46,'04-Aux. Projectos'!W$63))</f>
        <v>0</v>
      </c>
      <c r="X382" s="28">
        <f>IF('02. Controlo'!$C70=0,0,CHOOSE('02. Controlo'!$C70,'04-Aux. Projectos'!X$12,'04-Aux. Projectos'!X$29,'04-Aux. Projectos'!X$46,'04-Aux. Projectos'!X$63))</f>
        <v>0</v>
      </c>
      <c r="Y382" s="28">
        <f>IF('02. Controlo'!$C70=0,0,CHOOSE('02. Controlo'!$C70,'04-Aux. Projectos'!Y$12,'04-Aux. Projectos'!Y$29,'04-Aux. Projectos'!Y$46,'04-Aux. Projectos'!Y$63))</f>
        <v>0</v>
      </c>
      <c r="Z382" s="28">
        <f>IF('02. Controlo'!$C70=0,0,CHOOSE('02. Controlo'!$C70,'04-Aux. Projectos'!Z$12,'04-Aux. Projectos'!Z$29,'04-Aux. Projectos'!Z$46,'04-Aux. Projectos'!Z$63))</f>
        <v>0</v>
      </c>
      <c r="AA382" s="28">
        <f>IF('02. Controlo'!$C70=0,0,CHOOSE('02. Controlo'!$C70,'04-Aux. Projectos'!AA$12,'04-Aux. Projectos'!AA$29,'04-Aux. Projectos'!AA$46,'04-Aux. Projectos'!AA$63))</f>
        <v>0</v>
      </c>
      <c r="AB382" s="28">
        <f>IF('02. Controlo'!$C70=0,0,CHOOSE('02. Controlo'!$C70,'04-Aux. Projectos'!AB$12,'04-Aux. Projectos'!AB$29,'04-Aux. Projectos'!AB$46,'04-Aux. Projectos'!AB$63))</f>
        <v>0</v>
      </c>
      <c r="AC382" s="28">
        <f>IF('02. Controlo'!$C70=0,0,CHOOSE('02. Controlo'!$C70,'04-Aux. Projectos'!AC$12,'04-Aux. Projectos'!AC$29,'04-Aux. Projectos'!AC$46,'04-Aux. Projectos'!AC$63))</f>
        <v>0</v>
      </c>
      <c r="AD382" s="28">
        <f>IF('02. Controlo'!$C70=0,0,CHOOSE('02. Controlo'!$C70,'04-Aux. Projectos'!AD$12,'04-Aux. Projectos'!AD$29,'04-Aux. Projectos'!AD$46,'04-Aux. Projectos'!AD$63))</f>
        <v>0</v>
      </c>
      <c r="AE382" s="28">
        <f>IF('02. Controlo'!$C70=0,0,CHOOSE('02. Controlo'!$C70,'04-Aux. Projectos'!AE$12,'04-Aux. Projectos'!AE$29,'04-Aux. Projectos'!AE$46,'04-Aux. Projectos'!AE$63))</f>
        <v>0</v>
      </c>
      <c r="AF382" s="28">
        <f>IF('02. Controlo'!$C70=0,0,CHOOSE('02. Controlo'!$C70,'04-Aux. Projectos'!AF$12,'04-Aux. Projectos'!AF$29,'04-Aux. Projectos'!AF$46,'04-Aux. Projectos'!AF$63))</f>
        <v>0</v>
      </c>
      <c r="AG382" s="28">
        <f>IF('02. Controlo'!$C70=0,0,CHOOSE('02. Controlo'!$C70,'04-Aux. Projectos'!AG$12,'04-Aux. Projectos'!AG$29,'04-Aux. Projectos'!AG$46,'04-Aux. Projectos'!AG$63))</f>
        <v>0</v>
      </c>
    </row>
    <row r="383" spans="2:33" ht="15" customHeight="1" x14ac:dyDescent="0.25">
      <c r="B383" s="36">
        <f t="shared" si="140"/>
        <v>20</v>
      </c>
      <c r="D383" s="28">
        <f>IF('02. Controlo'!$C71=0,0,CHOOSE('02. Controlo'!$C71,'04-Aux. Projectos'!D$12,'04-Aux. Projectos'!D$29,'04-Aux. Projectos'!D$46,'04-Aux. Projectos'!D$63))</f>
        <v>0</v>
      </c>
      <c r="E383" s="28">
        <f>IF('02. Controlo'!$C71=0,0,CHOOSE('02. Controlo'!$C71,'04-Aux. Projectos'!E$12,'04-Aux. Projectos'!E$29,'04-Aux. Projectos'!E$46,'04-Aux. Projectos'!E$63))</f>
        <v>0</v>
      </c>
      <c r="F383" s="28">
        <f>IF('02. Controlo'!$C71=0,0,CHOOSE('02. Controlo'!$C71,'04-Aux. Projectos'!F$12,'04-Aux. Projectos'!F$29,'04-Aux. Projectos'!F$46,'04-Aux. Projectos'!F$63))</f>
        <v>0</v>
      </c>
      <c r="G383" s="28">
        <f>IF('02. Controlo'!$C71=0,0,CHOOSE('02. Controlo'!$C71,'04-Aux. Projectos'!G$12,'04-Aux. Projectos'!G$29,'04-Aux. Projectos'!G$46,'04-Aux. Projectos'!G$63))</f>
        <v>0</v>
      </c>
      <c r="H383" s="28">
        <f>IF('02. Controlo'!$C71=0,0,CHOOSE('02. Controlo'!$C71,'04-Aux. Projectos'!H$12,'04-Aux. Projectos'!H$29,'04-Aux. Projectos'!H$46,'04-Aux. Projectos'!H$63))</f>
        <v>0</v>
      </c>
      <c r="I383" s="28">
        <f>IF('02. Controlo'!$C71=0,0,CHOOSE('02. Controlo'!$C71,'04-Aux. Projectos'!I$12,'04-Aux. Projectos'!I$29,'04-Aux. Projectos'!I$46,'04-Aux. Projectos'!I$63))</f>
        <v>0</v>
      </c>
      <c r="J383" s="28">
        <f>IF('02. Controlo'!$C71=0,0,CHOOSE('02. Controlo'!$C71,'04-Aux. Projectos'!J$12,'04-Aux. Projectos'!J$29,'04-Aux. Projectos'!J$46,'04-Aux. Projectos'!J$63))</f>
        <v>0</v>
      </c>
      <c r="K383" s="28">
        <f>IF('02. Controlo'!$C71=0,0,CHOOSE('02. Controlo'!$C71,'04-Aux. Projectos'!K$12,'04-Aux. Projectos'!K$29,'04-Aux. Projectos'!K$46,'04-Aux. Projectos'!K$63))</f>
        <v>0</v>
      </c>
      <c r="L383" s="28">
        <f>IF('02. Controlo'!$C71=0,0,CHOOSE('02. Controlo'!$C71,'04-Aux. Projectos'!L$12,'04-Aux. Projectos'!L$29,'04-Aux. Projectos'!L$46,'04-Aux. Projectos'!L$63))</f>
        <v>0</v>
      </c>
      <c r="M383" s="28">
        <f>IF('02. Controlo'!$C71=0,0,CHOOSE('02. Controlo'!$C71,'04-Aux. Projectos'!M$12,'04-Aux. Projectos'!M$29,'04-Aux. Projectos'!M$46,'04-Aux. Projectos'!M$63))</f>
        <v>0</v>
      </c>
      <c r="N383" s="28">
        <f>IF('02. Controlo'!$C71=0,0,CHOOSE('02. Controlo'!$C71,'04-Aux. Projectos'!N$12,'04-Aux. Projectos'!N$29,'04-Aux. Projectos'!N$46,'04-Aux. Projectos'!N$63))</f>
        <v>0</v>
      </c>
      <c r="O383" s="28">
        <f>IF('02. Controlo'!$C71=0,0,CHOOSE('02. Controlo'!$C71,'04-Aux. Projectos'!O$12,'04-Aux. Projectos'!O$29,'04-Aux. Projectos'!O$46,'04-Aux. Projectos'!O$63))</f>
        <v>0</v>
      </c>
      <c r="P383" s="28">
        <f>IF('02. Controlo'!$C71=0,0,CHOOSE('02. Controlo'!$C71,'04-Aux. Projectos'!P$12,'04-Aux. Projectos'!P$29,'04-Aux. Projectos'!P$46,'04-Aux. Projectos'!P$63))</f>
        <v>0</v>
      </c>
      <c r="Q383" s="28">
        <f>IF('02. Controlo'!$C71=0,0,CHOOSE('02. Controlo'!$C71,'04-Aux. Projectos'!Q$12,'04-Aux. Projectos'!Q$29,'04-Aux. Projectos'!Q$46,'04-Aux. Projectos'!Q$63))</f>
        <v>0</v>
      </c>
      <c r="R383" s="28">
        <f>IF('02. Controlo'!$C71=0,0,CHOOSE('02. Controlo'!$C71,'04-Aux. Projectos'!R$12,'04-Aux. Projectos'!R$29,'04-Aux. Projectos'!R$46,'04-Aux. Projectos'!R$63))</f>
        <v>0</v>
      </c>
      <c r="S383" s="28">
        <f>IF('02. Controlo'!$C71=0,0,CHOOSE('02. Controlo'!$C71,'04-Aux. Projectos'!S$12,'04-Aux. Projectos'!S$29,'04-Aux. Projectos'!S$46,'04-Aux. Projectos'!S$63))</f>
        <v>0</v>
      </c>
      <c r="T383" s="28">
        <f>IF('02. Controlo'!$C71=0,0,CHOOSE('02. Controlo'!$C71,'04-Aux. Projectos'!T$12,'04-Aux. Projectos'!T$29,'04-Aux. Projectos'!T$46,'04-Aux. Projectos'!T$63))</f>
        <v>0</v>
      </c>
      <c r="U383" s="28">
        <f>IF('02. Controlo'!$C71=0,0,CHOOSE('02. Controlo'!$C71,'04-Aux. Projectos'!U$12,'04-Aux. Projectos'!U$29,'04-Aux. Projectos'!U$46,'04-Aux. Projectos'!U$63))</f>
        <v>0</v>
      </c>
      <c r="V383" s="28">
        <f>IF('02. Controlo'!$C71=0,0,CHOOSE('02. Controlo'!$C71,'04-Aux. Projectos'!V$12,'04-Aux. Projectos'!V$29,'04-Aux. Projectos'!V$46,'04-Aux. Projectos'!V$63))</f>
        <v>0</v>
      </c>
      <c r="W383" s="28">
        <f>IF('02. Controlo'!$C71=0,0,CHOOSE('02. Controlo'!$C71,'04-Aux. Projectos'!W$12,'04-Aux. Projectos'!W$29,'04-Aux. Projectos'!W$46,'04-Aux. Projectos'!W$63))</f>
        <v>0</v>
      </c>
      <c r="X383" s="28">
        <f>IF('02. Controlo'!$C71=0,0,CHOOSE('02. Controlo'!$C71,'04-Aux. Projectos'!X$12,'04-Aux. Projectos'!X$29,'04-Aux. Projectos'!X$46,'04-Aux. Projectos'!X$63))</f>
        <v>0</v>
      </c>
      <c r="Y383" s="28">
        <f>IF('02. Controlo'!$C71=0,0,CHOOSE('02. Controlo'!$C71,'04-Aux. Projectos'!Y$12,'04-Aux. Projectos'!Y$29,'04-Aux. Projectos'!Y$46,'04-Aux. Projectos'!Y$63))</f>
        <v>0</v>
      </c>
      <c r="Z383" s="28">
        <f>IF('02. Controlo'!$C71=0,0,CHOOSE('02. Controlo'!$C71,'04-Aux. Projectos'!Z$12,'04-Aux. Projectos'!Z$29,'04-Aux. Projectos'!Z$46,'04-Aux. Projectos'!Z$63))</f>
        <v>0</v>
      </c>
      <c r="AA383" s="28">
        <f>IF('02. Controlo'!$C71=0,0,CHOOSE('02. Controlo'!$C71,'04-Aux. Projectos'!AA$12,'04-Aux. Projectos'!AA$29,'04-Aux. Projectos'!AA$46,'04-Aux. Projectos'!AA$63))</f>
        <v>0</v>
      </c>
      <c r="AB383" s="28">
        <f>IF('02. Controlo'!$C71=0,0,CHOOSE('02. Controlo'!$C71,'04-Aux. Projectos'!AB$12,'04-Aux. Projectos'!AB$29,'04-Aux. Projectos'!AB$46,'04-Aux. Projectos'!AB$63))</f>
        <v>0</v>
      </c>
      <c r="AC383" s="28">
        <f>IF('02. Controlo'!$C71=0,0,CHOOSE('02. Controlo'!$C71,'04-Aux. Projectos'!AC$12,'04-Aux. Projectos'!AC$29,'04-Aux. Projectos'!AC$46,'04-Aux. Projectos'!AC$63))</f>
        <v>0</v>
      </c>
      <c r="AD383" s="28">
        <f>IF('02. Controlo'!$C71=0,0,CHOOSE('02. Controlo'!$C71,'04-Aux. Projectos'!AD$12,'04-Aux. Projectos'!AD$29,'04-Aux. Projectos'!AD$46,'04-Aux. Projectos'!AD$63))</f>
        <v>0</v>
      </c>
      <c r="AE383" s="28">
        <f>IF('02. Controlo'!$C71=0,0,CHOOSE('02. Controlo'!$C71,'04-Aux. Projectos'!AE$12,'04-Aux. Projectos'!AE$29,'04-Aux. Projectos'!AE$46,'04-Aux. Projectos'!AE$63))</f>
        <v>0</v>
      </c>
      <c r="AF383" s="28">
        <f>IF('02. Controlo'!$C71=0,0,CHOOSE('02. Controlo'!$C71,'04-Aux. Projectos'!AF$12,'04-Aux. Projectos'!AF$29,'04-Aux. Projectos'!AF$46,'04-Aux. Projectos'!AF$63))</f>
        <v>0</v>
      </c>
      <c r="AG383" s="28">
        <f>IF('02. Controlo'!$C71=0,0,CHOOSE('02. Controlo'!$C71,'04-Aux. Projectos'!AG$12,'04-Aux. Projectos'!AG$29,'04-Aux. Projectos'!AG$46,'04-Aux. Projectos'!AG$63))</f>
        <v>0</v>
      </c>
    </row>
    <row r="384" spans="2:33" ht="15" customHeight="1" x14ac:dyDescent="0.25">
      <c r="B384" s="36"/>
    </row>
    <row r="385" spans="2:33" ht="15" customHeight="1" x14ac:dyDescent="0.25">
      <c r="B385" s="2" t="s">
        <v>52</v>
      </c>
      <c r="D385" s="13"/>
      <c r="E385" s="13"/>
      <c r="F385" s="13"/>
      <c r="G385" s="13"/>
      <c r="H385" s="13"/>
      <c r="I385" s="13"/>
      <c r="J385" s="13"/>
      <c r="K385" s="13"/>
      <c r="L385" s="13"/>
    </row>
    <row r="386" spans="2:33" ht="15" customHeight="1" x14ac:dyDescent="0.25">
      <c r="B386" s="36">
        <v>1</v>
      </c>
      <c r="D386" s="41">
        <f>+IF(OR(D182=0,D182&gt;30),0,HLOOKUP(D182,$D$363:$AG$383,$B386+1,FALSE))*'02. Controlo'!$F52*C67</f>
        <v>0</v>
      </c>
      <c r="E386" s="41">
        <f>+IF(OR(E182=0,E182&gt;30),0,HLOOKUP(E182,$D$363:$AG$383,$B386+1,FALSE))*'02. Controlo'!$F52*D67</f>
        <v>0</v>
      </c>
      <c r="F386" s="41">
        <f>+IF(OR(F182=0,F182&gt;30),0,HLOOKUP(F182,$D$363:$AG$383,$B386+1,FALSE))*'02. Controlo'!$F52*E67</f>
        <v>0</v>
      </c>
      <c r="G386" s="41">
        <f>+IF(OR(G182=0,G182&gt;30),0,HLOOKUP(G182,$D$363:$AG$383,$B386+1,FALSE))*'02. Controlo'!$F52*F67</f>
        <v>0</v>
      </c>
      <c r="H386" s="41">
        <f>+IF(OR(H182=0,H182&gt;30),0,HLOOKUP(H182,$D$363:$AG$383,$B386+1,FALSE))*'02. Controlo'!$F52*G67</f>
        <v>909.09090909090901</v>
      </c>
      <c r="I386" s="41">
        <f>+IF(OR(I182=0,I182&gt;30),0,HLOOKUP(I182,$D$363:$AG$383,$B386+1,FALSE))*'02. Controlo'!$F52*H67</f>
        <v>909.09090909090901</v>
      </c>
      <c r="J386" s="41">
        <f>+IF(OR(J182=0,J182&gt;30),0,HLOOKUP(J182,$D$363:$AG$383,$B386+1,FALSE))*'02. Controlo'!$F52*I67</f>
        <v>909.09090909090901</v>
      </c>
      <c r="K386" s="41">
        <f>+IF(OR(K182=0,K182&gt;30),0,HLOOKUP(K182,$D$363:$AG$383,$B386+1,FALSE))*'02. Controlo'!$F52*J67</f>
        <v>0</v>
      </c>
      <c r="L386" s="41">
        <f>+IF(OR(L182=0,L182&gt;30),0,HLOOKUP(L182,$D$363:$AG$383,$B386+1,FALSE))*'02. Controlo'!$F52*K67</f>
        <v>0</v>
      </c>
      <c r="M386" s="41">
        <f>+IF(OR(M182=0,M182&gt;30),0,HLOOKUP(M182,$D$363:$AG$383,$B386+1,FALSE))*'02. Controlo'!$F52*L67</f>
        <v>0</v>
      </c>
      <c r="N386" s="41">
        <f>+IF(OR(N182=0,N182&gt;30),0,HLOOKUP(N182,$D$363:$AG$383,$B386+1,FALSE))*'02. Controlo'!$F52*M67</f>
        <v>0</v>
      </c>
      <c r="O386" s="41">
        <f>+IF(OR(O182=0,O182&gt;30),0,HLOOKUP(O182,$D$363:$AG$383,$B386+1,FALSE))*'02. Controlo'!$F52*N67</f>
        <v>0</v>
      </c>
      <c r="P386" s="41">
        <f>+IF(OR(P182=0,P182&gt;30),0,HLOOKUP(P182,$D$363:$AG$383,$B386+1,FALSE))*'02. Controlo'!$F52*O67</f>
        <v>0</v>
      </c>
      <c r="Q386" s="41">
        <f>+IF(OR(Q182=0,Q182&gt;30),0,HLOOKUP(Q182,$D$363:$AG$383,$B386+1,FALSE))*'02. Controlo'!$F52*P67</f>
        <v>0</v>
      </c>
      <c r="R386" s="41">
        <f>+IF(OR(R182=0,R182&gt;30),0,HLOOKUP(R182,$D$363:$AG$383,$B386+1,FALSE))*'02. Controlo'!$F52*Q67</f>
        <v>0</v>
      </c>
      <c r="S386" s="41">
        <f>+IF(OR(S182=0,S182&gt;30),0,HLOOKUP(S182,$D$363:$AG$383,$B386+1,FALSE))*'02. Controlo'!$F52*R67</f>
        <v>0</v>
      </c>
      <c r="T386" s="41">
        <f>+IF(OR(T182=0,T182&gt;30),0,HLOOKUP(T182,$D$363:$AG$383,$B386+1,FALSE))*'02. Controlo'!$F52*S67</f>
        <v>0</v>
      </c>
      <c r="U386" s="41">
        <f>+IF(OR(U182=0,U182&gt;30),0,HLOOKUP(U182,$D$363:$AG$383,$B386+1,FALSE))*'02. Controlo'!$F52*T67</f>
        <v>0</v>
      </c>
      <c r="V386" s="41">
        <f>+IF(OR(V182=0,V182&gt;30),0,HLOOKUP(V182,$D$363:$AG$383,$B386+1,FALSE))*'02. Controlo'!$F52*U67</f>
        <v>0</v>
      </c>
      <c r="W386" s="41">
        <f>+IF(OR(W182=0,W182&gt;30),0,HLOOKUP(W182,$D$363:$AG$383,$B386+1,FALSE))*'02. Controlo'!$F52*V67</f>
        <v>0</v>
      </c>
      <c r="X386" s="41">
        <f>+IF(OR(X182=0,X182&gt;30),0,HLOOKUP(X182,$D$363:$AG$383,$B386+1,FALSE))*'02. Controlo'!$F52*W67</f>
        <v>0</v>
      </c>
      <c r="Y386" s="41">
        <f>+IF(OR(Y182=0,Y182&gt;30),0,HLOOKUP(Y182,$D$363:$AG$383,$B386+1,FALSE))*'02. Controlo'!$F52*X67</f>
        <v>0</v>
      </c>
      <c r="Z386" s="41">
        <f>+IF(OR(Z182=0,Z182&gt;30),0,HLOOKUP(Z182,$D$363:$AG$383,$B386+1,FALSE))*'02. Controlo'!$F52*Y67</f>
        <v>0</v>
      </c>
      <c r="AA386" s="41">
        <f>+IF(OR(AA182=0,AA182&gt;30),0,HLOOKUP(AA182,$D$363:$AG$383,$B386+1,FALSE))*'02. Controlo'!$F52*Z67</f>
        <v>0</v>
      </c>
      <c r="AB386" s="41">
        <f>+IF(OR(AB182=0,AB182&gt;30),0,HLOOKUP(AB182,$D$363:$AG$383,$B386+1,FALSE))*'02. Controlo'!$F52*AA67</f>
        <v>0</v>
      </c>
      <c r="AC386" s="41">
        <f>+IF(OR(AC182=0,AC182&gt;30),0,HLOOKUP(AC182,$D$363:$AG$383,$B386+1,FALSE))*'02. Controlo'!$F52*AB67</f>
        <v>0</v>
      </c>
      <c r="AD386" s="41">
        <f>+IF(OR(AD182=0,AD182&gt;30),0,HLOOKUP(AD182,$D$363:$AG$383,$B386+1,FALSE))*'02. Controlo'!$F52*AC67</f>
        <v>0</v>
      </c>
      <c r="AE386" s="41">
        <f>+IF(OR(AE182=0,AE182&gt;30),0,HLOOKUP(AE182,$D$363:$AG$383,$B386+1,FALSE))*'02. Controlo'!$F52*AD67</f>
        <v>0</v>
      </c>
      <c r="AF386" s="41">
        <f>+IF(OR(AF182=0,AF182&gt;30),0,HLOOKUP(AF182,$D$363:$AG$383,$B386+1,FALSE))*'02. Controlo'!$F52*AE67</f>
        <v>0</v>
      </c>
      <c r="AG386" s="41">
        <f>+IF(OR(AG182=0,AG182&gt;30),0,HLOOKUP(AG182,$D$363:$AG$383,$B386+1,FALSE))*'02. Controlo'!$F52*AF67</f>
        <v>0</v>
      </c>
    </row>
    <row r="387" spans="2:33" ht="15" customHeight="1" x14ac:dyDescent="0.25">
      <c r="B387" s="36">
        <f>+B386+1</f>
        <v>2</v>
      </c>
      <c r="D387" s="41">
        <f>+IF(OR(D183=0,D183&gt;30),0,HLOOKUP(D183,$D$363:$AG$383,$B387+1,FALSE))*'02. Controlo'!$F53*C68</f>
        <v>0</v>
      </c>
      <c r="E387" s="41">
        <f>+IF(OR(E183=0,E183&gt;30),0,HLOOKUP(E183,$D$363:$AG$383,$B387+1,FALSE))*'02. Controlo'!$F53*D68</f>
        <v>0</v>
      </c>
      <c r="F387" s="41">
        <f>+IF(OR(F183=0,F183&gt;30),0,HLOOKUP(F183,$D$363:$AG$383,$B387+1,FALSE))*'02. Controlo'!$F53*E68</f>
        <v>0</v>
      </c>
      <c r="G387" s="41">
        <f>+IF(OR(G183=0,G183&gt;30),0,HLOOKUP(G183,$D$363:$AG$383,$B387+1,FALSE))*'02. Controlo'!$F53*F68</f>
        <v>0</v>
      </c>
      <c r="H387" s="41">
        <f>+IF(OR(H183=0,H183&gt;30),0,HLOOKUP(H183,$D$363:$AG$383,$B387+1,FALSE))*'02. Controlo'!$F53*G68</f>
        <v>0</v>
      </c>
      <c r="I387" s="41">
        <f>+IF(OR(I183=0,I183&gt;30),0,HLOOKUP(I183,$D$363:$AG$383,$B387+1,FALSE))*'02. Controlo'!$F53*H68</f>
        <v>0</v>
      </c>
      <c r="J387" s="41">
        <f>+IF(OR(J183=0,J183&gt;30),0,HLOOKUP(J183,$D$363:$AG$383,$B387+1,FALSE))*'02. Controlo'!$F53*I68</f>
        <v>1090.9090909090908</v>
      </c>
      <c r="K387" s="41">
        <f>+IF(OR(K183=0,K183&gt;30),0,HLOOKUP(K183,$D$363:$AG$383,$B387+1,FALSE))*'02. Controlo'!$F53*J68</f>
        <v>1090.9090909090908</v>
      </c>
      <c r="L387" s="41">
        <f>+IF(OR(L183=0,L183&gt;30),0,HLOOKUP(L183,$D$363:$AG$383,$B387+1,FALSE))*'02. Controlo'!$F53*K68</f>
        <v>0</v>
      </c>
      <c r="M387" s="41">
        <f>+IF(OR(M183=0,M183&gt;30),0,HLOOKUP(M183,$D$363:$AG$383,$B387+1,FALSE))*'02. Controlo'!$F53*L68</f>
        <v>0</v>
      </c>
      <c r="N387" s="41">
        <f>+IF(OR(N183=0,N183&gt;30),0,HLOOKUP(N183,$D$363:$AG$383,$B387+1,FALSE))*'02. Controlo'!$F53*M68</f>
        <v>0</v>
      </c>
      <c r="O387" s="41">
        <f>+IF(OR(O183=0,O183&gt;30),0,HLOOKUP(O183,$D$363:$AG$383,$B387+1,FALSE))*'02. Controlo'!$F53*N68</f>
        <v>0</v>
      </c>
      <c r="P387" s="41">
        <f>+IF(OR(P183=0,P183&gt;30),0,HLOOKUP(P183,$D$363:$AG$383,$B387+1,FALSE))*'02. Controlo'!$F53*O68</f>
        <v>0</v>
      </c>
      <c r="Q387" s="41">
        <f>+IF(OR(Q183=0,Q183&gt;30),0,HLOOKUP(Q183,$D$363:$AG$383,$B387+1,FALSE))*'02. Controlo'!$F53*P68</f>
        <v>0</v>
      </c>
      <c r="R387" s="41">
        <f>+IF(OR(R183=0,R183&gt;30),0,HLOOKUP(R183,$D$363:$AG$383,$B387+1,FALSE))*'02. Controlo'!$F53*Q68</f>
        <v>0</v>
      </c>
      <c r="S387" s="41">
        <f>+IF(OR(S183=0,S183&gt;30),0,HLOOKUP(S183,$D$363:$AG$383,$B387+1,FALSE))*'02. Controlo'!$F53*R68</f>
        <v>0</v>
      </c>
      <c r="T387" s="41">
        <f>+IF(OR(T183=0,T183&gt;30),0,HLOOKUP(T183,$D$363:$AG$383,$B387+1,FALSE))*'02. Controlo'!$F53*S68</f>
        <v>0</v>
      </c>
      <c r="U387" s="41">
        <f>+IF(OR(U183=0,U183&gt;30),0,HLOOKUP(U183,$D$363:$AG$383,$B387+1,FALSE))*'02. Controlo'!$F53*T68</f>
        <v>0</v>
      </c>
      <c r="V387" s="41">
        <f>+IF(OR(V183=0,V183&gt;30),0,HLOOKUP(V183,$D$363:$AG$383,$B387+1,FALSE))*'02. Controlo'!$F53*U68</f>
        <v>0</v>
      </c>
      <c r="W387" s="41">
        <f>+IF(OR(W183=0,W183&gt;30),0,HLOOKUP(W183,$D$363:$AG$383,$B387+1,FALSE))*'02. Controlo'!$F53*V68</f>
        <v>0</v>
      </c>
      <c r="X387" s="41">
        <f>+IF(OR(X183=0,X183&gt;30),0,HLOOKUP(X183,$D$363:$AG$383,$B387+1,FALSE))*'02. Controlo'!$F53*W68</f>
        <v>0</v>
      </c>
      <c r="Y387" s="41">
        <f>+IF(OR(Y183=0,Y183&gt;30),0,HLOOKUP(Y183,$D$363:$AG$383,$B387+1,FALSE))*'02. Controlo'!$F53*X68</f>
        <v>0</v>
      </c>
      <c r="Z387" s="41">
        <f>+IF(OR(Z183=0,Z183&gt;30),0,HLOOKUP(Z183,$D$363:$AG$383,$B387+1,FALSE))*'02. Controlo'!$F53*Y68</f>
        <v>0</v>
      </c>
      <c r="AA387" s="41">
        <f>+IF(OR(AA183=0,AA183&gt;30),0,HLOOKUP(AA183,$D$363:$AG$383,$B387+1,FALSE))*'02. Controlo'!$F53*Z68</f>
        <v>0</v>
      </c>
      <c r="AB387" s="41">
        <f>+IF(OR(AB183=0,AB183&gt;30),0,HLOOKUP(AB183,$D$363:$AG$383,$B387+1,FALSE))*'02. Controlo'!$F53*AA68</f>
        <v>0</v>
      </c>
      <c r="AC387" s="41">
        <f>+IF(OR(AC183=0,AC183&gt;30),0,HLOOKUP(AC183,$D$363:$AG$383,$B387+1,FALSE))*'02. Controlo'!$F53*AB68</f>
        <v>0</v>
      </c>
      <c r="AD387" s="41">
        <f>+IF(OR(AD183=0,AD183&gt;30),0,HLOOKUP(AD183,$D$363:$AG$383,$B387+1,FALSE))*'02. Controlo'!$F53*AC68</f>
        <v>0</v>
      </c>
      <c r="AE387" s="41">
        <f>+IF(OR(AE183=0,AE183&gt;30),0,HLOOKUP(AE183,$D$363:$AG$383,$B387+1,FALSE))*'02. Controlo'!$F53*AD68</f>
        <v>0</v>
      </c>
      <c r="AF387" s="41">
        <f>+IF(OR(AF183=0,AF183&gt;30),0,HLOOKUP(AF183,$D$363:$AG$383,$B387+1,FALSE))*'02. Controlo'!$F53*AE68</f>
        <v>0</v>
      </c>
      <c r="AG387" s="41">
        <f>+IF(OR(AG183=0,AG183&gt;30),0,HLOOKUP(AG183,$D$363:$AG$383,$B387+1,FALSE))*'02. Controlo'!$F53*AF68</f>
        <v>0</v>
      </c>
    </row>
    <row r="388" spans="2:33" ht="15" customHeight="1" x14ac:dyDescent="0.25">
      <c r="B388" s="36">
        <f t="shared" ref="B388:B405" si="141">+B387+1</f>
        <v>3</v>
      </c>
      <c r="D388" s="41">
        <f>+IF(OR(D184=0,D184&gt;30),0,HLOOKUP(D184,$D$363:$AG$383,$B388+1,FALSE))*'02. Controlo'!$F54*C69</f>
        <v>0</v>
      </c>
      <c r="E388" s="41">
        <f>+IF(OR(E184=0,E184&gt;30),0,HLOOKUP(E184,$D$363:$AG$383,$B388+1,FALSE))*'02. Controlo'!$F54*D69</f>
        <v>0</v>
      </c>
      <c r="F388" s="41">
        <f>+IF(OR(F184=0,F184&gt;30),0,HLOOKUP(F184,$D$363:$AG$383,$B388+1,FALSE))*'02. Controlo'!$F54*E69</f>
        <v>0</v>
      </c>
      <c r="G388" s="41">
        <f>+IF(OR(G184=0,G184&gt;30),0,HLOOKUP(G184,$D$363:$AG$383,$B388+1,FALSE))*'02. Controlo'!$F54*F69</f>
        <v>0</v>
      </c>
      <c r="H388" s="41">
        <f>+IF(OR(H184=0,H184&gt;30),0,HLOOKUP(H184,$D$363:$AG$383,$B388+1,FALSE))*'02. Controlo'!$F54*G69</f>
        <v>0</v>
      </c>
      <c r="I388" s="41">
        <f>+IF(OR(I184=0,I184&gt;30),0,HLOOKUP(I184,$D$363:$AG$383,$B388+1,FALSE))*'02. Controlo'!$F54*H69</f>
        <v>0</v>
      </c>
      <c r="J388" s="41">
        <f>+IF(OR(J184=0,J184&gt;30),0,HLOOKUP(J184,$D$363:$AG$383,$B388+1,FALSE))*'02. Controlo'!$F54*I69</f>
        <v>0</v>
      </c>
      <c r="K388" s="41">
        <f>+IF(OR(K184=0,K184&gt;30),0,HLOOKUP(K184,$D$363:$AG$383,$B388+1,FALSE))*'02. Controlo'!$F54*J69</f>
        <v>0</v>
      </c>
      <c r="L388" s="41">
        <f>+IF(OR(L184=0,L184&gt;30),0,HLOOKUP(L184,$D$363:$AG$383,$B388+1,FALSE))*'02. Controlo'!$F54*K69</f>
        <v>0</v>
      </c>
      <c r="M388" s="41">
        <f>+IF(OR(M184=0,M184&gt;30),0,HLOOKUP(M184,$D$363:$AG$383,$B388+1,FALSE))*'02. Controlo'!$F54*L69</f>
        <v>0</v>
      </c>
      <c r="N388" s="41">
        <f>+IF(OR(N184=0,N184&gt;30),0,HLOOKUP(N184,$D$363:$AG$383,$B388+1,FALSE))*'02. Controlo'!$F54*M69</f>
        <v>0</v>
      </c>
      <c r="O388" s="41">
        <f>+IF(OR(O184=0,O184&gt;30),0,HLOOKUP(O184,$D$363:$AG$383,$B388+1,FALSE))*'02. Controlo'!$F54*N69</f>
        <v>0</v>
      </c>
      <c r="P388" s="41">
        <f>+IF(OR(P184=0,P184&gt;30),0,HLOOKUP(P184,$D$363:$AG$383,$B388+1,FALSE))*'02. Controlo'!$F54*O69</f>
        <v>0</v>
      </c>
      <c r="Q388" s="41">
        <f>+IF(OR(Q184=0,Q184&gt;30),0,HLOOKUP(Q184,$D$363:$AG$383,$B388+1,FALSE))*'02. Controlo'!$F54*P69</f>
        <v>0</v>
      </c>
      <c r="R388" s="41">
        <f>+IF(OR(R184=0,R184&gt;30),0,HLOOKUP(R184,$D$363:$AG$383,$B388+1,FALSE))*'02. Controlo'!$F54*Q69</f>
        <v>0</v>
      </c>
      <c r="S388" s="41">
        <f>+IF(OR(S184=0,S184&gt;30),0,HLOOKUP(S184,$D$363:$AG$383,$B388+1,FALSE))*'02. Controlo'!$F54*R69</f>
        <v>0</v>
      </c>
      <c r="T388" s="41">
        <f>+IF(OR(T184=0,T184&gt;30),0,HLOOKUP(T184,$D$363:$AG$383,$B388+1,FALSE))*'02. Controlo'!$F54*S69</f>
        <v>0</v>
      </c>
      <c r="U388" s="41">
        <f>+IF(OR(U184=0,U184&gt;30),0,HLOOKUP(U184,$D$363:$AG$383,$B388+1,FALSE))*'02. Controlo'!$F54*T69</f>
        <v>0</v>
      </c>
      <c r="V388" s="41">
        <f>+IF(OR(V184=0,V184&gt;30),0,HLOOKUP(V184,$D$363:$AG$383,$B388+1,FALSE))*'02. Controlo'!$F54*U69</f>
        <v>0</v>
      </c>
      <c r="W388" s="41">
        <f>+IF(OR(W184=0,W184&gt;30),0,HLOOKUP(W184,$D$363:$AG$383,$B388+1,FALSE))*'02. Controlo'!$F54*V69</f>
        <v>0</v>
      </c>
      <c r="X388" s="41">
        <f>+IF(OR(X184=0,X184&gt;30),0,HLOOKUP(X184,$D$363:$AG$383,$B388+1,FALSE))*'02. Controlo'!$F54*W69</f>
        <v>0</v>
      </c>
      <c r="Y388" s="41">
        <f>+IF(OR(Y184=0,Y184&gt;30),0,HLOOKUP(Y184,$D$363:$AG$383,$B388+1,FALSE))*'02. Controlo'!$F54*X69</f>
        <v>0</v>
      </c>
      <c r="Z388" s="41">
        <f>+IF(OR(Z184=0,Z184&gt;30),0,HLOOKUP(Z184,$D$363:$AG$383,$B388+1,FALSE))*'02. Controlo'!$F54*Y69</f>
        <v>0</v>
      </c>
      <c r="AA388" s="41">
        <f>+IF(OR(AA184=0,AA184&gt;30),0,HLOOKUP(AA184,$D$363:$AG$383,$B388+1,FALSE))*'02. Controlo'!$F54*Z69</f>
        <v>0</v>
      </c>
      <c r="AB388" s="41">
        <f>+IF(OR(AB184=0,AB184&gt;30),0,HLOOKUP(AB184,$D$363:$AG$383,$B388+1,FALSE))*'02. Controlo'!$F54*AA69</f>
        <v>0</v>
      </c>
      <c r="AC388" s="41">
        <f>+IF(OR(AC184=0,AC184&gt;30),0,HLOOKUP(AC184,$D$363:$AG$383,$B388+1,FALSE))*'02. Controlo'!$F54*AB69</f>
        <v>0</v>
      </c>
      <c r="AD388" s="41">
        <f>+IF(OR(AD184=0,AD184&gt;30),0,HLOOKUP(AD184,$D$363:$AG$383,$B388+1,FALSE))*'02. Controlo'!$F54*AC69</f>
        <v>0</v>
      </c>
      <c r="AE388" s="41">
        <f>+IF(OR(AE184=0,AE184&gt;30),0,HLOOKUP(AE184,$D$363:$AG$383,$B388+1,FALSE))*'02. Controlo'!$F54*AD69</f>
        <v>0</v>
      </c>
      <c r="AF388" s="41">
        <f>+IF(OR(AF184=0,AF184&gt;30),0,HLOOKUP(AF184,$D$363:$AG$383,$B388+1,FALSE))*'02. Controlo'!$F54*AE69</f>
        <v>0</v>
      </c>
      <c r="AG388" s="41">
        <f>+IF(OR(AG184=0,AG184&gt;30),0,HLOOKUP(AG184,$D$363:$AG$383,$B388+1,FALSE))*'02. Controlo'!$F54*AF69</f>
        <v>0</v>
      </c>
    </row>
    <row r="389" spans="2:33" ht="15" customHeight="1" x14ac:dyDescent="0.25">
      <c r="B389" s="36">
        <f t="shared" si="141"/>
        <v>4</v>
      </c>
      <c r="D389" s="41">
        <f>+IF(OR(D185=0,D185&gt;30),0,HLOOKUP(D185,$D$363:$AG$383,$B389+1,FALSE))*'02. Controlo'!$F55*C70</f>
        <v>0</v>
      </c>
      <c r="E389" s="41">
        <f>+IF(OR(E185=0,E185&gt;30),0,HLOOKUP(E185,$D$363:$AG$383,$B389+1,FALSE))*'02. Controlo'!$F55*D70</f>
        <v>0</v>
      </c>
      <c r="F389" s="41">
        <f>+IF(OR(F185=0,F185&gt;30),0,HLOOKUP(F185,$D$363:$AG$383,$B389+1,FALSE))*'02. Controlo'!$F55*E70</f>
        <v>694.57500000000016</v>
      </c>
      <c r="G389" s="41">
        <f>+IF(OR(G185=0,G185&gt;30),0,HLOOKUP(G185,$D$363:$AG$383,$B389+1,FALSE))*'02. Controlo'!$F55*F70</f>
        <v>694.57500000000016</v>
      </c>
      <c r="H389" s="41">
        <f>+IF(OR(H185=0,H185&gt;30),0,HLOOKUP(H185,$D$363:$AG$383,$B389+1,FALSE))*'02. Controlo'!$F55*G70</f>
        <v>694.57500000000016</v>
      </c>
      <c r="I389" s="41">
        <f>+IF(OR(I185=0,I185&gt;30),0,HLOOKUP(I185,$D$363:$AG$383,$B389+1,FALSE))*'02. Controlo'!$F55*H70</f>
        <v>3472.8750000000005</v>
      </c>
      <c r="J389" s="41">
        <f>+IF(OR(J185=0,J185&gt;30),0,HLOOKUP(J185,$D$363:$AG$383,$B389+1,FALSE))*'02. Controlo'!$F55*I70</f>
        <v>3472.8750000000005</v>
      </c>
      <c r="K389" s="41">
        <f>+IF(OR(K185=0,K185&gt;30),0,HLOOKUP(K185,$D$363:$AG$383,$B389+1,FALSE))*'02. Controlo'!$F55*J70</f>
        <v>0</v>
      </c>
      <c r="L389" s="41">
        <f>+IF(OR(L185=0,L185&gt;30),0,HLOOKUP(L185,$D$363:$AG$383,$B389+1,FALSE))*'02. Controlo'!$F55*K70</f>
        <v>0</v>
      </c>
      <c r="M389" s="41">
        <f>+IF(OR(M185=0,M185&gt;30),0,HLOOKUP(M185,$D$363:$AG$383,$B389+1,FALSE))*'02. Controlo'!$F55*L70</f>
        <v>0</v>
      </c>
      <c r="N389" s="41">
        <f>+IF(OR(N185=0,N185&gt;30),0,HLOOKUP(N185,$D$363:$AG$383,$B389+1,FALSE))*'02. Controlo'!$F55*M70</f>
        <v>0</v>
      </c>
      <c r="O389" s="41">
        <f>+IF(OR(O185=0,O185&gt;30),0,HLOOKUP(O185,$D$363:$AG$383,$B389+1,FALSE))*'02. Controlo'!$F55*N70</f>
        <v>0</v>
      </c>
      <c r="P389" s="41">
        <f>+IF(OR(P185=0,P185&gt;30),0,HLOOKUP(P185,$D$363:$AG$383,$B389+1,FALSE))*'02. Controlo'!$F55*O70</f>
        <v>0</v>
      </c>
      <c r="Q389" s="41">
        <f>+IF(OR(Q185=0,Q185&gt;30),0,HLOOKUP(Q185,$D$363:$AG$383,$B389+1,FALSE))*'02. Controlo'!$F55*P70</f>
        <v>0</v>
      </c>
      <c r="R389" s="41">
        <f>+IF(OR(R185=0,R185&gt;30),0,HLOOKUP(R185,$D$363:$AG$383,$B389+1,FALSE))*'02. Controlo'!$F55*Q70</f>
        <v>0</v>
      </c>
      <c r="S389" s="41">
        <f>+IF(OR(S185=0,S185&gt;30),0,HLOOKUP(S185,$D$363:$AG$383,$B389+1,FALSE))*'02. Controlo'!$F55*R70</f>
        <v>0</v>
      </c>
      <c r="T389" s="41">
        <f>+IF(OR(T185=0,T185&gt;30),0,HLOOKUP(T185,$D$363:$AG$383,$B389+1,FALSE))*'02. Controlo'!$F55*S70</f>
        <v>0</v>
      </c>
      <c r="U389" s="41">
        <f>+IF(OR(U185=0,U185&gt;30),0,HLOOKUP(U185,$D$363:$AG$383,$B389+1,FALSE))*'02. Controlo'!$F55*T70</f>
        <v>0</v>
      </c>
      <c r="V389" s="41">
        <f>+IF(OR(V185=0,V185&gt;30),0,HLOOKUP(V185,$D$363:$AG$383,$B389+1,FALSE))*'02. Controlo'!$F55*U70</f>
        <v>0</v>
      </c>
      <c r="W389" s="41">
        <f>+IF(OR(W185=0,W185&gt;30),0,HLOOKUP(W185,$D$363:$AG$383,$B389+1,FALSE))*'02. Controlo'!$F55*V70</f>
        <v>0</v>
      </c>
      <c r="X389" s="41">
        <f>+IF(OR(X185=0,X185&gt;30),0,HLOOKUP(X185,$D$363:$AG$383,$B389+1,FALSE))*'02. Controlo'!$F55*W70</f>
        <v>0</v>
      </c>
      <c r="Y389" s="41">
        <f>+IF(OR(Y185=0,Y185&gt;30),0,HLOOKUP(Y185,$D$363:$AG$383,$B389+1,FALSE))*'02. Controlo'!$F55*X70</f>
        <v>0</v>
      </c>
      <c r="Z389" s="41">
        <f>+IF(OR(Z185=0,Z185&gt;30),0,HLOOKUP(Z185,$D$363:$AG$383,$B389+1,FALSE))*'02. Controlo'!$F55*Y70</f>
        <v>0</v>
      </c>
      <c r="AA389" s="41">
        <f>+IF(OR(AA185=0,AA185&gt;30),0,HLOOKUP(AA185,$D$363:$AG$383,$B389+1,FALSE))*'02. Controlo'!$F55*Z70</f>
        <v>0</v>
      </c>
      <c r="AB389" s="41">
        <f>+IF(OR(AB185=0,AB185&gt;30),0,HLOOKUP(AB185,$D$363:$AG$383,$B389+1,FALSE))*'02. Controlo'!$F55*AA70</f>
        <v>0</v>
      </c>
      <c r="AC389" s="41">
        <f>+IF(OR(AC185=0,AC185&gt;30),0,HLOOKUP(AC185,$D$363:$AG$383,$B389+1,FALSE))*'02. Controlo'!$F55*AB70</f>
        <v>0</v>
      </c>
      <c r="AD389" s="41">
        <f>+IF(OR(AD185=0,AD185&gt;30),0,HLOOKUP(AD185,$D$363:$AG$383,$B389+1,FALSE))*'02. Controlo'!$F55*AC70</f>
        <v>0</v>
      </c>
      <c r="AE389" s="41">
        <f>+IF(OR(AE185=0,AE185&gt;30),0,HLOOKUP(AE185,$D$363:$AG$383,$B389+1,FALSE))*'02. Controlo'!$F55*AD70</f>
        <v>0</v>
      </c>
      <c r="AF389" s="41">
        <f>+IF(OR(AF185=0,AF185&gt;30),0,HLOOKUP(AF185,$D$363:$AG$383,$B389+1,FALSE))*'02. Controlo'!$F55*AE70</f>
        <v>0</v>
      </c>
      <c r="AG389" s="41">
        <f>+IF(OR(AG185=0,AG185&gt;30),0,HLOOKUP(AG185,$D$363:$AG$383,$B389+1,FALSE))*'02. Controlo'!$F55*AF70</f>
        <v>0</v>
      </c>
    </row>
    <row r="390" spans="2:33" ht="15" customHeight="1" x14ac:dyDescent="0.25">
      <c r="B390" s="36">
        <f t="shared" si="141"/>
        <v>5</v>
      </c>
      <c r="D390" s="41">
        <f>+IF(OR(D186=0,D186&gt;30),0,HLOOKUP(D186,$D$363:$AG$383,$B390+1,FALSE))*'02. Controlo'!$F56*C71</f>
        <v>0</v>
      </c>
      <c r="E390" s="41">
        <f>+IF(OR(E186=0,E186&gt;30),0,HLOOKUP(E186,$D$363:$AG$383,$B390+1,FALSE))*'02. Controlo'!$F56*D71</f>
        <v>0</v>
      </c>
      <c r="F390" s="41">
        <f>+IF(OR(F186=0,F186&gt;30),0,HLOOKUP(F186,$D$363:$AG$383,$B390+1,FALSE))*'02. Controlo'!$F56*E71</f>
        <v>0</v>
      </c>
      <c r="G390" s="41">
        <f>+IF(OR(G186=0,G186&gt;30),0,HLOOKUP(G186,$D$363:$AG$383,$B390+1,FALSE))*'02. Controlo'!$F56*F71</f>
        <v>0</v>
      </c>
      <c r="H390" s="41">
        <f>+IF(OR(H186=0,H186&gt;30),0,HLOOKUP(H186,$D$363:$AG$383,$B390+1,FALSE))*'02. Controlo'!$F56*G71</f>
        <v>0</v>
      </c>
      <c r="I390" s="41">
        <f>+IF(OR(I186=0,I186&gt;30),0,HLOOKUP(I186,$D$363:$AG$383,$B390+1,FALSE))*'02. Controlo'!$F56*H71</f>
        <v>0</v>
      </c>
      <c r="J390" s="41">
        <f>+IF(OR(J186=0,J186&gt;30),0,HLOOKUP(J186,$D$363:$AG$383,$B390+1,FALSE))*'02. Controlo'!$F56*I71</f>
        <v>0</v>
      </c>
      <c r="K390" s="41">
        <f>+IF(OR(K186=0,K186&gt;30),0,HLOOKUP(K186,$D$363:$AG$383,$B390+1,FALSE))*'02. Controlo'!$F56*J71</f>
        <v>1337.9520664125005</v>
      </c>
      <c r="L390" s="41">
        <f>+IF(OR(L186=0,L186&gt;30),0,HLOOKUP(L186,$D$363:$AG$383,$B390+1,FALSE))*'02. Controlo'!$F56*K71</f>
        <v>1337.9520664125005</v>
      </c>
      <c r="M390" s="41">
        <f>+IF(OR(M186=0,M186&gt;30),0,HLOOKUP(M186,$D$363:$AG$383,$B390+1,FALSE))*'02. Controlo'!$F56*L71</f>
        <v>1337.9520664125005</v>
      </c>
      <c r="N390" s="41">
        <f>+IF(OR(N186=0,N186&gt;30),0,HLOOKUP(N186,$D$363:$AG$383,$B390+1,FALSE))*'02. Controlo'!$F56*M71</f>
        <v>0</v>
      </c>
      <c r="O390" s="41">
        <f>+IF(OR(O186=0,O186&gt;30),0,HLOOKUP(O186,$D$363:$AG$383,$B390+1,FALSE))*'02. Controlo'!$F56*N71</f>
        <v>0</v>
      </c>
      <c r="P390" s="41">
        <f>+IF(OR(P186=0,P186&gt;30),0,HLOOKUP(P186,$D$363:$AG$383,$B390+1,FALSE))*'02. Controlo'!$F56*O71</f>
        <v>0</v>
      </c>
      <c r="Q390" s="41">
        <f>+IF(OR(Q186=0,Q186&gt;30),0,HLOOKUP(Q186,$D$363:$AG$383,$B390+1,FALSE))*'02. Controlo'!$F56*P71</f>
        <v>0</v>
      </c>
      <c r="R390" s="41">
        <f>+IF(OR(R186=0,R186&gt;30),0,HLOOKUP(R186,$D$363:$AG$383,$B390+1,FALSE))*'02. Controlo'!$F56*Q71</f>
        <v>0</v>
      </c>
      <c r="S390" s="41">
        <f>+IF(OR(S186=0,S186&gt;30),0,HLOOKUP(S186,$D$363:$AG$383,$B390+1,FALSE))*'02. Controlo'!$F56*R71</f>
        <v>0</v>
      </c>
      <c r="T390" s="41">
        <f>+IF(OR(T186=0,T186&gt;30),0,HLOOKUP(T186,$D$363:$AG$383,$B390+1,FALSE))*'02. Controlo'!$F56*S71</f>
        <v>0</v>
      </c>
      <c r="U390" s="41">
        <f>+IF(OR(U186=0,U186&gt;30),0,HLOOKUP(U186,$D$363:$AG$383,$B390+1,FALSE))*'02. Controlo'!$F56*T71</f>
        <v>0</v>
      </c>
      <c r="V390" s="41">
        <f>+IF(OR(V186=0,V186&gt;30),0,HLOOKUP(V186,$D$363:$AG$383,$B390+1,FALSE))*'02. Controlo'!$F56*U71</f>
        <v>0</v>
      </c>
      <c r="W390" s="41">
        <f>+IF(OR(W186=0,W186&gt;30),0,HLOOKUP(W186,$D$363:$AG$383,$B390+1,FALSE))*'02. Controlo'!$F56*V71</f>
        <v>0</v>
      </c>
      <c r="X390" s="41">
        <f>+IF(OR(X186=0,X186&gt;30),0,HLOOKUP(X186,$D$363:$AG$383,$B390+1,FALSE))*'02. Controlo'!$F56*W71</f>
        <v>0</v>
      </c>
      <c r="Y390" s="41">
        <f>+IF(OR(Y186=0,Y186&gt;30),0,HLOOKUP(Y186,$D$363:$AG$383,$B390+1,FALSE))*'02. Controlo'!$F56*X71</f>
        <v>0</v>
      </c>
      <c r="Z390" s="41">
        <f>+IF(OR(Z186=0,Z186&gt;30),0,HLOOKUP(Z186,$D$363:$AG$383,$B390+1,FALSE))*'02. Controlo'!$F56*Y71</f>
        <v>0</v>
      </c>
      <c r="AA390" s="41">
        <f>+IF(OR(AA186=0,AA186&gt;30),0,HLOOKUP(AA186,$D$363:$AG$383,$B390+1,FALSE))*'02. Controlo'!$F56*Z71</f>
        <v>0</v>
      </c>
      <c r="AB390" s="41">
        <f>+IF(OR(AB186=0,AB186&gt;30),0,HLOOKUP(AB186,$D$363:$AG$383,$B390+1,FALSE))*'02. Controlo'!$F56*AA71</f>
        <v>0</v>
      </c>
      <c r="AC390" s="41">
        <f>+IF(OR(AC186=0,AC186&gt;30),0,HLOOKUP(AC186,$D$363:$AG$383,$B390+1,FALSE))*'02. Controlo'!$F56*AB71</f>
        <v>0</v>
      </c>
      <c r="AD390" s="41">
        <f>+IF(OR(AD186=0,AD186&gt;30),0,HLOOKUP(AD186,$D$363:$AG$383,$B390+1,FALSE))*'02. Controlo'!$F56*AC71</f>
        <v>0</v>
      </c>
      <c r="AE390" s="41">
        <f>+IF(OR(AE186=0,AE186&gt;30),0,HLOOKUP(AE186,$D$363:$AG$383,$B390+1,FALSE))*'02. Controlo'!$F56*AD71</f>
        <v>0</v>
      </c>
      <c r="AF390" s="41">
        <f>+IF(OR(AF186=0,AF186&gt;30),0,HLOOKUP(AF186,$D$363:$AG$383,$B390+1,FALSE))*'02. Controlo'!$F56*AE71</f>
        <v>0</v>
      </c>
      <c r="AG390" s="41">
        <f>+IF(OR(AG186=0,AG186&gt;30),0,HLOOKUP(AG186,$D$363:$AG$383,$B390+1,FALSE))*'02. Controlo'!$F56*AF71</f>
        <v>0</v>
      </c>
    </row>
    <row r="391" spans="2:33" ht="15" customHeight="1" x14ac:dyDescent="0.25">
      <c r="B391" s="36">
        <f t="shared" si="141"/>
        <v>6</v>
      </c>
      <c r="D391" s="41">
        <f>+IF(OR(D187=0,D187&gt;30),0,HLOOKUP(D187,$D$363:$AG$383,$B391+1,FALSE))*'02. Controlo'!$F57*C72</f>
        <v>0</v>
      </c>
      <c r="E391" s="41">
        <f>+IF(OR(E187=0,E187&gt;30),0,HLOOKUP(E187,$D$363:$AG$383,$B391+1,FALSE))*'02. Controlo'!$F57*D72</f>
        <v>0</v>
      </c>
      <c r="F391" s="41">
        <f>+IF(OR(F187=0,F187&gt;30),0,HLOOKUP(F187,$D$363:$AG$383,$B391+1,FALSE))*'02. Controlo'!$F57*E72</f>
        <v>0</v>
      </c>
      <c r="G391" s="41">
        <f>+IF(OR(G187=0,G187&gt;30),0,HLOOKUP(G187,$D$363:$AG$383,$B391+1,FALSE))*'02. Controlo'!$F57*F72</f>
        <v>0</v>
      </c>
      <c r="H391" s="41">
        <f>+IF(OR(H187=0,H187&gt;30),0,HLOOKUP(H187,$D$363:$AG$383,$B391+1,FALSE))*'02. Controlo'!$F57*G72</f>
        <v>0</v>
      </c>
      <c r="I391" s="41">
        <f>+IF(OR(I187=0,I187&gt;30),0,HLOOKUP(I187,$D$363:$AG$383,$B391+1,FALSE))*'02. Controlo'!$F57*H72</f>
        <v>0</v>
      </c>
      <c r="J391" s="41">
        <f>+IF(OR(J187=0,J187&gt;30),0,HLOOKUP(J187,$D$363:$AG$383,$B391+1,FALSE))*'02. Controlo'!$F57*I72</f>
        <v>0</v>
      </c>
      <c r="K391" s="41">
        <f>+IF(OR(K187=0,K187&gt;30),0,HLOOKUP(K187,$D$363:$AG$383,$B391+1,FALSE))*'02. Controlo'!$F57*J72</f>
        <v>994.50511363636394</v>
      </c>
      <c r="L391" s="41">
        <f>+IF(OR(L187=0,L187&gt;30),0,HLOOKUP(L187,$D$363:$AG$383,$B391+1,FALSE))*'02. Controlo'!$F57*K72</f>
        <v>994.50511363636394</v>
      </c>
      <c r="M391" s="41">
        <f>+IF(OR(M187=0,M187&gt;30),0,HLOOKUP(M187,$D$363:$AG$383,$B391+1,FALSE))*'02. Controlo'!$F57*L72</f>
        <v>0</v>
      </c>
      <c r="N391" s="41">
        <f>+IF(OR(N187=0,N187&gt;30),0,HLOOKUP(N187,$D$363:$AG$383,$B391+1,FALSE))*'02. Controlo'!$F57*M72</f>
        <v>0</v>
      </c>
      <c r="O391" s="41">
        <f>+IF(OR(O187=0,O187&gt;30),0,HLOOKUP(O187,$D$363:$AG$383,$B391+1,FALSE))*'02. Controlo'!$F57*N72</f>
        <v>0</v>
      </c>
      <c r="P391" s="41">
        <f>+IF(OR(P187=0,P187&gt;30),0,HLOOKUP(P187,$D$363:$AG$383,$B391+1,FALSE))*'02. Controlo'!$F57*O72</f>
        <v>0</v>
      </c>
      <c r="Q391" s="41">
        <f>+IF(OR(Q187=0,Q187&gt;30),0,HLOOKUP(Q187,$D$363:$AG$383,$B391+1,FALSE))*'02. Controlo'!$F57*P72</f>
        <v>0</v>
      </c>
      <c r="R391" s="41">
        <f>+IF(OR(R187=0,R187&gt;30),0,HLOOKUP(R187,$D$363:$AG$383,$B391+1,FALSE))*'02. Controlo'!$F57*Q72</f>
        <v>0</v>
      </c>
      <c r="S391" s="41">
        <f>+IF(OR(S187=0,S187&gt;30),0,HLOOKUP(S187,$D$363:$AG$383,$B391+1,FALSE))*'02. Controlo'!$F57*R72</f>
        <v>0</v>
      </c>
      <c r="T391" s="41">
        <f>+IF(OR(T187=0,T187&gt;30),0,HLOOKUP(T187,$D$363:$AG$383,$B391+1,FALSE))*'02. Controlo'!$F57*S72</f>
        <v>0</v>
      </c>
      <c r="U391" s="41">
        <f>+IF(OR(U187=0,U187&gt;30),0,HLOOKUP(U187,$D$363:$AG$383,$B391+1,FALSE))*'02. Controlo'!$F57*T72</f>
        <v>0</v>
      </c>
      <c r="V391" s="41">
        <f>+IF(OR(V187=0,V187&gt;30),0,HLOOKUP(V187,$D$363:$AG$383,$B391+1,FALSE))*'02. Controlo'!$F57*U72</f>
        <v>0</v>
      </c>
      <c r="W391" s="41">
        <f>+IF(OR(W187=0,W187&gt;30),0,HLOOKUP(W187,$D$363:$AG$383,$B391+1,FALSE))*'02. Controlo'!$F57*V72</f>
        <v>0</v>
      </c>
      <c r="X391" s="41">
        <f>+IF(OR(X187=0,X187&gt;30),0,HLOOKUP(X187,$D$363:$AG$383,$B391+1,FALSE))*'02. Controlo'!$F57*W72</f>
        <v>0</v>
      </c>
      <c r="Y391" s="41">
        <f>+IF(OR(Y187=0,Y187&gt;30),0,HLOOKUP(Y187,$D$363:$AG$383,$B391+1,FALSE))*'02. Controlo'!$F57*X72</f>
        <v>0</v>
      </c>
      <c r="Z391" s="41">
        <f>+IF(OR(Z187=0,Z187&gt;30),0,HLOOKUP(Z187,$D$363:$AG$383,$B391+1,FALSE))*'02. Controlo'!$F57*Y72</f>
        <v>0</v>
      </c>
      <c r="AA391" s="41">
        <f>+IF(OR(AA187=0,AA187&gt;30),0,HLOOKUP(AA187,$D$363:$AG$383,$B391+1,FALSE))*'02. Controlo'!$F57*Z72</f>
        <v>0</v>
      </c>
      <c r="AB391" s="41">
        <f>+IF(OR(AB187=0,AB187&gt;30),0,HLOOKUP(AB187,$D$363:$AG$383,$B391+1,FALSE))*'02. Controlo'!$F57*AA72</f>
        <v>0</v>
      </c>
      <c r="AC391" s="41">
        <f>+IF(OR(AC187=0,AC187&gt;30),0,HLOOKUP(AC187,$D$363:$AG$383,$B391+1,FALSE))*'02. Controlo'!$F57*AB72</f>
        <v>0</v>
      </c>
      <c r="AD391" s="41">
        <f>+IF(OR(AD187=0,AD187&gt;30),0,HLOOKUP(AD187,$D$363:$AG$383,$B391+1,FALSE))*'02. Controlo'!$F57*AC72</f>
        <v>0</v>
      </c>
      <c r="AE391" s="41">
        <f>+IF(OR(AE187=0,AE187&gt;30),0,HLOOKUP(AE187,$D$363:$AG$383,$B391+1,FALSE))*'02. Controlo'!$F57*AD72</f>
        <v>0</v>
      </c>
      <c r="AF391" s="41">
        <f>+IF(OR(AF187=0,AF187&gt;30),0,HLOOKUP(AF187,$D$363:$AG$383,$B391+1,FALSE))*'02. Controlo'!$F57*AE72</f>
        <v>0</v>
      </c>
      <c r="AG391" s="41">
        <f>+IF(OR(AG187=0,AG187&gt;30),0,HLOOKUP(AG187,$D$363:$AG$383,$B391+1,FALSE))*'02. Controlo'!$F57*AF72</f>
        <v>0</v>
      </c>
    </row>
    <row r="392" spans="2:33" ht="15" customHeight="1" x14ac:dyDescent="0.25">
      <c r="B392" s="36">
        <f t="shared" si="141"/>
        <v>7</v>
      </c>
      <c r="D392" s="41">
        <f>+IF(OR(D188=0,D188&gt;30),0,HLOOKUP(D188,$D$363:$AG$383,$B392+1,FALSE))*'02. Controlo'!$F58*C73</f>
        <v>0</v>
      </c>
      <c r="E392" s="41">
        <f>+IF(OR(E188=0,E188&gt;30),0,HLOOKUP(E188,$D$363:$AG$383,$B392+1,FALSE))*'02. Controlo'!$F58*D73</f>
        <v>0</v>
      </c>
      <c r="F392" s="41">
        <f>+IF(OR(F188=0,F188&gt;30),0,HLOOKUP(F188,$D$363:$AG$383,$B392+1,FALSE))*'02. Controlo'!$F58*E73</f>
        <v>0</v>
      </c>
      <c r="G392" s="41">
        <f>+IF(OR(G188=0,G188&gt;30),0,HLOOKUP(G188,$D$363:$AG$383,$B392+1,FALSE))*'02. Controlo'!$F58*F73</f>
        <v>0</v>
      </c>
      <c r="H392" s="41">
        <f>+IF(OR(H188=0,H188&gt;30),0,HLOOKUP(H188,$D$363:$AG$383,$B392+1,FALSE))*'02. Controlo'!$F58*G73</f>
        <v>0</v>
      </c>
      <c r="I392" s="41">
        <f>+IF(OR(I188=0,I188&gt;30),0,HLOOKUP(I188,$D$363:$AG$383,$B392+1,FALSE))*'02. Controlo'!$F58*H73</f>
        <v>0</v>
      </c>
      <c r="J392" s="41">
        <f>+IF(OR(J188=0,J188&gt;30),0,HLOOKUP(J188,$D$363:$AG$383,$B392+1,FALSE))*'02. Controlo'!$F58*I73</f>
        <v>0</v>
      </c>
      <c r="K392" s="41">
        <f>+IF(OR(K188=0,K188&gt;30),0,HLOOKUP(K188,$D$363:$AG$383,$B392+1,FALSE))*'02. Controlo'!$F58*J73</f>
        <v>0</v>
      </c>
      <c r="L392" s="41">
        <f>+IF(OR(L188=0,L188&gt;30),0,HLOOKUP(L188,$D$363:$AG$383,$B392+1,FALSE))*'02. Controlo'!$F58*K73</f>
        <v>0</v>
      </c>
      <c r="M392" s="41">
        <f>+IF(OR(M188=0,M188&gt;30),0,HLOOKUP(M188,$D$363:$AG$383,$B392+1,FALSE))*'02. Controlo'!$F58*L73</f>
        <v>0</v>
      </c>
      <c r="N392" s="41">
        <f>+IF(OR(N188=0,N188&gt;30),0,HLOOKUP(N188,$D$363:$AG$383,$B392+1,FALSE))*'02. Controlo'!$F58*M73</f>
        <v>0</v>
      </c>
      <c r="O392" s="41">
        <f>+IF(OR(O188=0,O188&gt;30),0,HLOOKUP(O188,$D$363:$AG$383,$B392+1,FALSE))*'02. Controlo'!$F58*N73</f>
        <v>0</v>
      </c>
      <c r="P392" s="41">
        <f>+IF(OR(P188=0,P188&gt;30),0,HLOOKUP(P188,$D$363:$AG$383,$B392+1,FALSE))*'02. Controlo'!$F58*O73</f>
        <v>0</v>
      </c>
      <c r="Q392" s="41">
        <f>+IF(OR(Q188=0,Q188&gt;30),0,HLOOKUP(Q188,$D$363:$AG$383,$B392+1,FALSE))*'02. Controlo'!$F58*P73</f>
        <v>0</v>
      </c>
      <c r="R392" s="41">
        <f>+IF(OR(R188=0,R188&gt;30),0,HLOOKUP(R188,$D$363:$AG$383,$B392+1,FALSE))*'02. Controlo'!$F58*Q73</f>
        <v>0</v>
      </c>
      <c r="S392" s="41">
        <f>+IF(OR(S188=0,S188&gt;30),0,HLOOKUP(S188,$D$363:$AG$383,$B392+1,FALSE))*'02. Controlo'!$F58*R73</f>
        <v>0</v>
      </c>
      <c r="T392" s="41">
        <f>+IF(OR(T188=0,T188&gt;30),0,HLOOKUP(T188,$D$363:$AG$383,$B392+1,FALSE))*'02. Controlo'!$F58*S73</f>
        <v>0</v>
      </c>
      <c r="U392" s="41">
        <f>+IF(OR(U188=0,U188&gt;30),0,HLOOKUP(U188,$D$363:$AG$383,$B392+1,FALSE))*'02. Controlo'!$F58*T73</f>
        <v>0</v>
      </c>
      <c r="V392" s="41">
        <f>+IF(OR(V188=0,V188&gt;30),0,HLOOKUP(V188,$D$363:$AG$383,$B392+1,FALSE))*'02. Controlo'!$F58*U73</f>
        <v>0</v>
      </c>
      <c r="W392" s="41">
        <f>+IF(OR(W188=0,W188&gt;30),0,HLOOKUP(W188,$D$363:$AG$383,$B392+1,FALSE))*'02. Controlo'!$F58*V73</f>
        <v>0</v>
      </c>
      <c r="X392" s="41">
        <f>+IF(OR(X188=0,X188&gt;30),0,HLOOKUP(X188,$D$363:$AG$383,$B392+1,FALSE))*'02. Controlo'!$F58*W73</f>
        <v>0</v>
      </c>
      <c r="Y392" s="41">
        <f>+IF(OR(Y188=0,Y188&gt;30),0,HLOOKUP(Y188,$D$363:$AG$383,$B392+1,FALSE))*'02. Controlo'!$F58*X73</f>
        <v>0</v>
      </c>
      <c r="Z392" s="41">
        <f>+IF(OR(Z188=0,Z188&gt;30),0,HLOOKUP(Z188,$D$363:$AG$383,$B392+1,FALSE))*'02. Controlo'!$F58*Y73</f>
        <v>0</v>
      </c>
      <c r="AA392" s="41">
        <f>+IF(OR(AA188=0,AA188&gt;30),0,HLOOKUP(AA188,$D$363:$AG$383,$B392+1,FALSE))*'02. Controlo'!$F58*Z73</f>
        <v>0</v>
      </c>
      <c r="AB392" s="41">
        <f>+IF(OR(AB188=0,AB188&gt;30),0,HLOOKUP(AB188,$D$363:$AG$383,$B392+1,FALSE))*'02. Controlo'!$F58*AA73</f>
        <v>0</v>
      </c>
      <c r="AC392" s="41">
        <f>+IF(OR(AC188=0,AC188&gt;30),0,HLOOKUP(AC188,$D$363:$AG$383,$B392+1,FALSE))*'02. Controlo'!$F58*AB73</f>
        <v>0</v>
      </c>
      <c r="AD392" s="41">
        <f>+IF(OR(AD188=0,AD188&gt;30),0,HLOOKUP(AD188,$D$363:$AG$383,$B392+1,FALSE))*'02. Controlo'!$F58*AC73</f>
        <v>0</v>
      </c>
      <c r="AE392" s="41">
        <f>+IF(OR(AE188=0,AE188&gt;30),0,HLOOKUP(AE188,$D$363:$AG$383,$B392+1,FALSE))*'02. Controlo'!$F58*AD73</f>
        <v>0</v>
      </c>
      <c r="AF392" s="41">
        <f>+IF(OR(AF188=0,AF188&gt;30),0,HLOOKUP(AF188,$D$363:$AG$383,$B392+1,FALSE))*'02. Controlo'!$F58*AE73</f>
        <v>0</v>
      </c>
      <c r="AG392" s="41">
        <f>+IF(OR(AG188=0,AG188&gt;30),0,HLOOKUP(AG188,$D$363:$AG$383,$B392+1,FALSE))*'02. Controlo'!$F58*AF73</f>
        <v>0</v>
      </c>
    </row>
    <row r="393" spans="2:33" ht="15" customHeight="1" x14ac:dyDescent="0.25">
      <c r="B393" s="36">
        <f t="shared" si="141"/>
        <v>8</v>
      </c>
      <c r="D393" s="41">
        <f>+IF(OR(D189=0,D189&gt;30),0,HLOOKUP(D189,$D$363:$AG$383,$B393+1,FALSE))*'02. Controlo'!$F59*C74</f>
        <v>0</v>
      </c>
      <c r="E393" s="41">
        <f>+IF(OR(E189=0,E189&gt;30),0,HLOOKUP(E189,$D$363:$AG$383,$B393+1,FALSE))*'02. Controlo'!$F59*D74</f>
        <v>0</v>
      </c>
      <c r="F393" s="41">
        <f>+IF(OR(F189=0,F189&gt;30),0,HLOOKUP(F189,$D$363:$AG$383,$B393+1,FALSE))*'02. Controlo'!$F59*E74</f>
        <v>0</v>
      </c>
      <c r="G393" s="41">
        <f>+IF(OR(G189=0,G189&gt;30),0,HLOOKUP(G189,$D$363:$AG$383,$B393+1,FALSE))*'02. Controlo'!$F59*F74</f>
        <v>0</v>
      </c>
      <c r="H393" s="41">
        <f>+IF(OR(H189=0,H189&gt;30),0,HLOOKUP(H189,$D$363:$AG$383,$B393+1,FALSE))*'02. Controlo'!$F59*G74</f>
        <v>1337.9520664125005</v>
      </c>
      <c r="I393" s="41">
        <f>+IF(OR(I189=0,I189&gt;30),0,HLOOKUP(I189,$D$363:$AG$383,$B393+1,FALSE))*'02. Controlo'!$F59*H74</f>
        <v>6689.760332062503</v>
      </c>
      <c r="J393" s="41">
        <f>+IF(OR(J189=0,J189&gt;30),0,HLOOKUP(J189,$D$363:$AG$383,$B393+1,FALSE))*'02. Controlo'!$F59*I74</f>
        <v>6689.760332062503</v>
      </c>
      <c r="K393" s="41">
        <f>+IF(OR(K189=0,K189&gt;30),0,HLOOKUP(K189,$D$363:$AG$383,$B393+1,FALSE))*'02. Controlo'!$F59*J74</f>
        <v>0</v>
      </c>
      <c r="L393" s="41">
        <f>+IF(OR(L189=0,L189&gt;30),0,HLOOKUP(L189,$D$363:$AG$383,$B393+1,FALSE))*'02. Controlo'!$F59*K74</f>
        <v>0</v>
      </c>
      <c r="M393" s="41">
        <f>+IF(OR(M189=0,M189&gt;30),0,HLOOKUP(M189,$D$363:$AG$383,$B393+1,FALSE))*'02. Controlo'!$F59*L74</f>
        <v>0</v>
      </c>
      <c r="N393" s="41">
        <f>+IF(OR(N189=0,N189&gt;30),0,HLOOKUP(N189,$D$363:$AG$383,$B393+1,FALSE))*'02. Controlo'!$F59*M74</f>
        <v>0</v>
      </c>
      <c r="O393" s="41">
        <f>+IF(OR(O189=0,O189&gt;30),0,HLOOKUP(O189,$D$363:$AG$383,$B393+1,FALSE))*'02. Controlo'!$F59*N74</f>
        <v>0</v>
      </c>
      <c r="P393" s="41">
        <f>+IF(OR(P189=0,P189&gt;30),0,HLOOKUP(P189,$D$363:$AG$383,$B393+1,FALSE))*'02. Controlo'!$F59*O74</f>
        <v>0</v>
      </c>
      <c r="Q393" s="41">
        <f>+IF(OR(Q189=0,Q189&gt;30),0,HLOOKUP(Q189,$D$363:$AG$383,$B393+1,FALSE))*'02. Controlo'!$F59*P74</f>
        <v>0</v>
      </c>
      <c r="R393" s="41">
        <f>+IF(OR(R189=0,R189&gt;30),0,HLOOKUP(R189,$D$363:$AG$383,$B393+1,FALSE))*'02. Controlo'!$F59*Q74</f>
        <v>0</v>
      </c>
      <c r="S393" s="41">
        <f>+IF(OR(S189=0,S189&gt;30),0,HLOOKUP(S189,$D$363:$AG$383,$B393+1,FALSE))*'02. Controlo'!$F59*R74</f>
        <v>0</v>
      </c>
      <c r="T393" s="41">
        <f>+IF(OR(T189=0,T189&gt;30),0,HLOOKUP(T189,$D$363:$AG$383,$B393+1,FALSE))*'02. Controlo'!$F59*S74</f>
        <v>0</v>
      </c>
      <c r="U393" s="41">
        <f>+IF(OR(U189=0,U189&gt;30),0,HLOOKUP(U189,$D$363:$AG$383,$B393+1,FALSE))*'02. Controlo'!$F59*T74</f>
        <v>0</v>
      </c>
      <c r="V393" s="41">
        <f>+IF(OR(V189=0,V189&gt;30),0,HLOOKUP(V189,$D$363:$AG$383,$B393+1,FALSE))*'02. Controlo'!$F59*U74</f>
        <v>0</v>
      </c>
      <c r="W393" s="41">
        <f>+IF(OR(W189=0,W189&gt;30),0,HLOOKUP(W189,$D$363:$AG$383,$B393+1,FALSE))*'02. Controlo'!$F59*V74</f>
        <v>0</v>
      </c>
      <c r="X393" s="41">
        <f>+IF(OR(X189=0,X189&gt;30),0,HLOOKUP(X189,$D$363:$AG$383,$B393+1,FALSE))*'02. Controlo'!$F59*W74</f>
        <v>0</v>
      </c>
      <c r="Y393" s="41">
        <f>+IF(OR(Y189=0,Y189&gt;30),0,HLOOKUP(Y189,$D$363:$AG$383,$B393+1,FALSE))*'02. Controlo'!$F59*X74</f>
        <v>0</v>
      </c>
      <c r="Z393" s="41">
        <f>+IF(OR(Z189=0,Z189&gt;30),0,HLOOKUP(Z189,$D$363:$AG$383,$B393+1,FALSE))*'02. Controlo'!$F59*Y74</f>
        <v>0</v>
      </c>
      <c r="AA393" s="41">
        <f>+IF(OR(AA189=0,AA189&gt;30),0,HLOOKUP(AA189,$D$363:$AG$383,$B393+1,FALSE))*'02. Controlo'!$F59*Z74</f>
        <v>0</v>
      </c>
      <c r="AB393" s="41">
        <f>+IF(OR(AB189=0,AB189&gt;30),0,HLOOKUP(AB189,$D$363:$AG$383,$B393+1,FALSE))*'02. Controlo'!$F59*AA74</f>
        <v>0</v>
      </c>
      <c r="AC393" s="41">
        <f>+IF(OR(AC189=0,AC189&gt;30),0,HLOOKUP(AC189,$D$363:$AG$383,$B393+1,FALSE))*'02. Controlo'!$F59*AB74</f>
        <v>0</v>
      </c>
      <c r="AD393" s="41">
        <f>+IF(OR(AD189=0,AD189&gt;30),0,HLOOKUP(AD189,$D$363:$AG$383,$B393+1,FALSE))*'02. Controlo'!$F59*AC74</f>
        <v>0</v>
      </c>
      <c r="AE393" s="41">
        <f>+IF(OR(AE189=0,AE189&gt;30),0,HLOOKUP(AE189,$D$363:$AG$383,$B393+1,FALSE))*'02. Controlo'!$F59*AD74</f>
        <v>0</v>
      </c>
      <c r="AF393" s="41">
        <f>+IF(OR(AF189=0,AF189&gt;30),0,HLOOKUP(AF189,$D$363:$AG$383,$B393+1,FALSE))*'02. Controlo'!$F59*AE74</f>
        <v>0</v>
      </c>
      <c r="AG393" s="41">
        <f>+IF(OR(AG189=0,AG189&gt;30),0,HLOOKUP(AG189,$D$363:$AG$383,$B393+1,FALSE))*'02. Controlo'!$F59*AF74</f>
        <v>0</v>
      </c>
    </row>
    <row r="394" spans="2:33" ht="15" customHeight="1" x14ac:dyDescent="0.25">
      <c r="B394" s="36">
        <f t="shared" si="141"/>
        <v>9</v>
      </c>
      <c r="D394" s="41">
        <f>+IF(OR(D190=0,D190&gt;30),0,HLOOKUP(D190,$D$363:$AG$383,$B394+1,FALSE))*'02. Controlo'!$F60*C75</f>
        <v>0</v>
      </c>
      <c r="E394" s="41">
        <f>+IF(OR(E190=0,E190&gt;30),0,HLOOKUP(E190,$D$363:$AG$383,$B394+1,FALSE))*'02. Controlo'!$F60*D75</f>
        <v>0</v>
      </c>
      <c r="F394" s="41">
        <f>+IF(OR(F190=0,F190&gt;30),0,HLOOKUP(F190,$D$363:$AG$383,$B394+1,FALSE))*'02. Controlo'!$F60*E75</f>
        <v>0</v>
      </c>
      <c r="G394" s="41">
        <f>+IF(OR(G190=0,G190&gt;30),0,HLOOKUP(G190,$D$363:$AG$383,$B394+1,FALSE))*'02. Controlo'!$F60*F75</f>
        <v>1605.5424796950006</v>
      </c>
      <c r="H394" s="41">
        <f>+IF(OR(H190=0,H190&gt;30),0,HLOOKUP(H190,$D$363:$AG$383,$B394+1,FALSE))*'02. Controlo'!$F60*G75</f>
        <v>8027.7123984750033</v>
      </c>
      <c r="I394" s="41">
        <f>+IF(OR(I190=0,I190&gt;30),0,HLOOKUP(I190,$D$363:$AG$383,$B394+1,FALSE))*'02. Controlo'!$F60*H75</f>
        <v>8027.7123984750033</v>
      </c>
      <c r="J394" s="41">
        <f>+IF(OR(J190=0,J190&gt;30),0,HLOOKUP(J190,$D$363:$AG$383,$B394+1,FALSE))*'02. Controlo'!$F60*I75</f>
        <v>8027.7123984750033</v>
      </c>
      <c r="K394" s="41">
        <f>+IF(OR(K190=0,K190&gt;30),0,HLOOKUP(K190,$D$363:$AG$383,$B394+1,FALSE))*'02. Controlo'!$F60*J75</f>
        <v>8027.7123984750033</v>
      </c>
      <c r="L394" s="41">
        <f>+IF(OR(L190=0,L190&gt;30),0,HLOOKUP(L190,$D$363:$AG$383,$B394+1,FALSE))*'02. Controlo'!$F60*K75</f>
        <v>0</v>
      </c>
      <c r="M394" s="41">
        <f>+IF(OR(M190=0,M190&gt;30),0,HLOOKUP(M190,$D$363:$AG$383,$B394+1,FALSE))*'02. Controlo'!$F60*L75</f>
        <v>0</v>
      </c>
      <c r="N394" s="41">
        <f>+IF(OR(N190=0,N190&gt;30),0,HLOOKUP(N190,$D$363:$AG$383,$B394+1,FALSE))*'02. Controlo'!$F60*M75</f>
        <v>0</v>
      </c>
      <c r="O394" s="41">
        <f>+IF(OR(O190=0,O190&gt;30),0,HLOOKUP(O190,$D$363:$AG$383,$B394+1,FALSE))*'02. Controlo'!$F60*N75</f>
        <v>0</v>
      </c>
      <c r="P394" s="41">
        <f>+IF(OR(P190=0,P190&gt;30),0,HLOOKUP(P190,$D$363:$AG$383,$B394+1,FALSE))*'02. Controlo'!$F60*O75</f>
        <v>0</v>
      </c>
      <c r="Q394" s="41">
        <f>+IF(OR(Q190=0,Q190&gt;30),0,HLOOKUP(Q190,$D$363:$AG$383,$B394+1,FALSE))*'02. Controlo'!$F60*P75</f>
        <v>0</v>
      </c>
      <c r="R394" s="41">
        <f>+IF(OR(R190=0,R190&gt;30),0,HLOOKUP(R190,$D$363:$AG$383,$B394+1,FALSE))*'02. Controlo'!$F60*Q75</f>
        <v>0</v>
      </c>
      <c r="S394" s="41">
        <f>+IF(OR(S190=0,S190&gt;30),0,HLOOKUP(S190,$D$363:$AG$383,$B394+1,FALSE))*'02. Controlo'!$F60*R75</f>
        <v>0</v>
      </c>
      <c r="T394" s="41">
        <f>+IF(OR(T190=0,T190&gt;30),0,HLOOKUP(T190,$D$363:$AG$383,$B394+1,FALSE))*'02. Controlo'!$F60*S75</f>
        <v>0</v>
      </c>
      <c r="U394" s="41">
        <f>+IF(OR(U190=0,U190&gt;30),0,HLOOKUP(U190,$D$363:$AG$383,$B394+1,FALSE))*'02. Controlo'!$F60*T75</f>
        <v>0</v>
      </c>
      <c r="V394" s="41">
        <f>+IF(OR(V190=0,V190&gt;30),0,HLOOKUP(V190,$D$363:$AG$383,$B394+1,FALSE))*'02. Controlo'!$F60*U75</f>
        <v>0</v>
      </c>
      <c r="W394" s="41">
        <f>+IF(OR(W190=0,W190&gt;30),0,HLOOKUP(W190,$D$363:$AG$383,$B394+1,FALSE))*'02. Controlo'!$F60*V75</f>
        <v>0</v>
      </c>
      <c r="X394" s="41">
        <f>+IF(OR(X190=0,X190&gt;30),0,HLOOKUP(X190,$D$363:$AG$383,$B394+1,FALSE))*'02. Controlo'!$F60*W75</f>
        <v>0</v>
      </c>
      <c r="Y394" s="41">
        <f>+IF(OR(Y190=0,Y190&gt;30),0,HLOOKUP(Y190,$D$363:$AG$383,$B394+1,FALSE))*'02. Controlo'!$F60*X75</f>
        <v>0</v>
      </c>
      <c r="Z394" s="41">
        <f>+IF(OR(Z190=0,Z190&gt;30),0,HLOOKUP(Z190,$D$363:$AG$383,$B394+1,FALSE))*'02. Controlo'!$F60*Y75</f>
        <v>0</v>
      </c>
      <c r="AA394" s="41">
        <f>+IF(OR(AA190=0,AA190&gt;30),0,HLOOKUP(AA190,$D$363:$AG$383,$B394+1,FALSE))*'02. Controlo'!$F60*Z75</f>
        <v>0</v>
      </c>
      <c r="AB394" s="41">
        <f>+IF(OR(AB190=0,AB190&gt;30),0,HLOOKUP(AB190,$D$363:$AG$383,$B394+1,FALSE))*'02. Controlo'!$F60*AA75</f>
        <v>0</v>
      </c>
      <c r="AC394" s="41">
        <f>+IF(OR(AC190=0,AC190&gt;30),0,HLOOKUP(AC190,$D$363:$AG$383,$B394+1,FALSE))*'02. Controlo'!$F60*AB75</f>
        <v>0</v>
      </c>
      <c r="AD394" s="41">
        <f>+IF(OR(AD190=0,AD190&gt;30),0,HLOOKUP(AD190,$D$363:$AG$383,$B394+1,FALSE))*'02. Controlo'!$F60*AC75</f>
        <v>0</v>
      </c>
      <c r="AE394" s="41">
        <f>+IF(OR(AE190=0,AE190&gt;30),0,HLOOKUP(AE190,$D$363:$AG$383,$B394+1,FALSE))*'02. Controlo'!$F60*AD75</f>
        <v>0</v>
      </c>
      <c r="AF394" s="41">
        <f>+IF(OR(AF190=0,AF190&gt;30),0,HLOOKUP(AF190,$D$363:$AG$383,$B394+1,FALSE))*'02. Controlo'!$F60*AE75</f>
        <v>0</v>
      </c>
      <c r="AG394" s="41">
        <f>+IF(OR(AG190=0,AG190&gt;30),0,HLOOKUP(AG190,$D$363:$AG$383,$B394+1,FALSE))*'02. Controlo'!$F60*AF75</f>
        <v>0</v>
      </c>
    </row>
    <row r="395" spans="2:33" ht="15" customHeight="1" x14ac:dyDescent="0.25">
      <c r="B395" s="36">
        <f t="shared" si="141"/>
        <v>10</v>
      </c>
      <c r="D395" s="41">
        <f>+IF(OR(D191=0,D191&gt;30),0,HLOOKUP(D191,$D$363:$AG$383,$B395+1,FALSE))*'02. Controlo'!$F61*C76</f>
        <v>0</v>
      </c>
      <c r="E395" s="41">
        <f>+IF(OR(E191=0,E191&gt;30),0,HLOOKUP(E191,$D$363:$AG$383,$B395+1,FALSE))*'02. Controlo'!$F61*D76</f>
        <v>13636.363636363636</v>
      </c>
      <c r="F395" s="41">
        <f>+IF(OR(F191=0,F191&gt;30),0,HLOOKUP(F191,$D$363:$AG$383,$B395+1,FALSE))*'02. Controlo'!$F61*E76</f>
        <v>18181.818181818184</v>
      </c>
      <c r="G395" s="41">
        <f>+IF(OR(G191=0,G191&gt;30),0,HLOOKUP(G191,$D$363:$AG$383,$B395+1,FALSE))*'02. Controlo'!$F61*F76</f>
        <v>18181.818181818184</v>
      </c>
      <c r="H395" s="41">
        <f>+IF(OR(H191=0,H191&gt;30),0,HLOOKUP(H191,$D$363:$AG$383,$B395+1,FALSE))*'02. Controlo'!$F61*G76</f>
        <v>27272.727272727272</v>
      </c>
      <c r="I395" s="41">
        <f>+IF(OR(I191=0,I191&gt;30),0,HLOOKUP(I191,$D$363:$AG$383,$B395+1,FALSE))*'02. Controlo'!$F61*H76</f>
        <v>27272.727272727272</v>
      </c>
      <c r="J395" s="41">
        <f>+IF(OR(J191=0,J191&gt;30),0,HLOOKUP(J191,$D$363:$AG$383,$B395+1,FALSE))*'02. Controlo'!$F61*I76</f>
        <v>27272.727272727272</v>
      </c>
      <c r="K395" s="41">
        <f>+IF(OR(K191=0,K191&gt;30),0,HLOOKUP(K191,$D$363:$AG$383,$B395+1,FALSE))*'02. Controlo'!$F61*J76</f>
        <v>27272.727272727272</v>
      </c>
      <c r="L395" s="41">
        <f>+IF(OR(L191=0,L191&gt;30),0,HLOOKUP(L191,$D$363:$AG$383,$B395+1,FALSE))*'02. Controlo'!$F61*K76</f>
        <v>27272.727272727272</v>
      </c>
      <c r="M395" s="41">
        <f>+IF(OR(M191=0,M191&gt;30),0,HLOOKUP(M191,$D$363:$AG$383,$B395+1,FALSE))*'02. Controlo'!$F61*L76</f>
        <v>27272.727272727272</v>
      </c>
      <c r="N395" s="41">
        <f>+IF(OR(N191=0,N191&gt;30),0,HLOOKUP(N191,$D$363:$AG$383,$B395+1,FALSE))*'02. Controlo'!$F61*M76</f>
        <v>0</v>
      </c>
      <c r="O395" s="41">
        <f>+IF(OR(O191=0,O191&gt;30),0,HLOOKUP(O191,$D$363:$AG$383,$B395+1,FALSE))*'02. Controlo'!$F61*N76</f>
        <v>0</v>
      </c>
      <c r="P395" s="41">
        <f>+IF(OR(P191=0,P191&gt;30),0,HLOOKUP(P191,$D$363:$AG$383,$B395+1,FALSE))*'02. Controlo'!$F61*O76</f>
        <v>0</v>
      </c>
      <c r="Q395" s="41">
        <f>+IF(OR(Q191=0,Q191&gt;30),0,HLOOKUP(Q191,$D$363:$AG$383,$B395+1,FALSE))*'02. Controlo'!$F61*P76</f>
        <v>0</v>
      </c>
      <c r="R395" s="41">
        <f>+IF(OR(R191=0,R191&gt;30),0,HLOOKUP(R191,$D$363:$AG$383,$B395+1,FALSE))*'02. Controlo'!$F61*Q76</f>
        <v>0</v>
      </c>
      <c r="S395" s="41">
        <f>+IF(OR(S191=0,S191&gt;30),0,HLOOKUP(S191,$D$363:$AG$383,$B395+1,FALSE))*'02. Controlo'!$F61*R76</f>
        <v>0</v>
      </c>
      <c r="T395" s="41">
        <f>+IF(OR(T191=0,T191&gt;30),0,HLOOKUP(T191,$D$363:$AG$383,$B395+1,FALSE))*'02. Controlo'!$F61*S76</f>
        <v>0</v>
      </c>
      <c r="U395" s="41">
        <f>+IF(OR(U191=0,U191&gt;30),0,HLOOKUP(U191,$D$363:$AG$383,$B395+1,FALSE))*'02. Controlo'!$F61*T76</f>
        <v>0</v>
      </c>
      <c r="V395" s="41">
        <f>+IF(OR(V191=0,V191&gt;30),0,HLOOKUP(V191,$D$363:$AG$383,$B395+1,FALSE))*'02. Controlo'!$F61*U76</f>
        <v>0</v>
      </c>
      <c r="W395" s="41">
        <f>+IF(OR(W191=0,W191&gt;30),0,HLOOKUP(W191,$D$363:$AG$383,$B395+1,FALSE))*'02. Controlo'!$F61*V76</f>
        <v>0</v>
      </c>
      <c r="X395" s="41">
        <f>+IF(OR(X191=0,X191&gt;30),0,HLOOKUP(X191,$D$363:$AG$383,$B395+1,FALSE))*'02. Controlo'!$F61*W76</f>
        <v>0</v>
      </c>
      <c r="Y395" s="41">
        <f>+IF(OR(Y191=0,Y191&gt;30),0,HLOOKUP(Y191,$D$363:$AG$383,$B395+1,FALSE))*'02. Controlo'!$F61*X76</f>
        <v>0</v>
      </c>
      <c r="Z395" s="41">
        <f>+IF(OR(Z191=0,Z191&gt;30),0,HLOOKUP(Z191,$D$363:$AG$383,$B395+1,FALSE))*'02. Controlo'!$F61*Y76</f>
        <v>0</v>
      </c>
      <c r="AA395" s="41">
        <f>+IF(OR(AA191=0,AA191&gt;30),0,HLOOKUP(AA191,$D$363:$AG$383,$B395+1,FALSE))*'02. Controlo'!$F61*Z76</f>
        <v>0</v>
      </c>
      <c r="AB395" s="41">
        <f>+IF(OR(AB191=0,AB191&gt;30),0,HLOOKUP(AB191,$D$363:$AG$383,$B395+1,FALSE))*'02. Controlo'!$F61*AA76</f>
        <v>0</v>
      </c>
      <c r="AC395" s="41">
        <f>+IF(OR(AC191=0,AC191&gt;30),0,HLOOKUP(AC191,$D$363:$AG$383,$B395+1,FALSE))*'02. Controlo'!$F61*AB76</f>
        <v>0</v>
      </c>
      <c r="AD395" s="41">
        <f>+IF(OR(AD191=0,AD191&gt;30),0,HLOOKUP(AD191,$D$363:$AG$383,$B395+1,FALSE))*'02. Controlo'!$F61*AC76</f>
        <v>0</v>
      </c>
      <c r="AE395" s="41">
        <f>+IF(OR(AE191=0,AE191&gt;30),0,HLOOKUP(AE191,$D$363:$AG$383,$B395+1,FALSE))*'02. Controlo'!$F61*AD76</f>
        <v>0</v>
      </c>
      <c r="AF395" s="41">
        <f>+IF(OR(AF191=0,AF191&gt;30),0,HLOOKUP(AF191,$D$363:$AG$383,$B395+1,FALSE))*'02. Controlo'!$F61*AE76</f>
        <v>0</v>
      </c>
      <c r="AG395" s="41">
        <f>+IF(OR(AG191=0,AG191&gt;30),0,HLOOKUP(AG191,$D$363:$AG$383,$B395+1,FALSE))*'02. Controlo'!$F61*AF76</f>
        <v>0</v>
      </c>
    </row>
    <row r="396" spans="2:33" ht="15" customHeight="1" x14ac:dyDescent="0.25">
      <c r="B396" s="36">
        <f t="shared" si="141"/>
        <v>11</v>
      </c>
      <c r="D396" s="41">
        <f>+IF(OR(D192=0,D192&gt;30),0,HLOOKUP(D192,$D$363:$AG$383,$B396+1,FALSE))*'02. Controlo'!$F62*C77</f>
        <v>0</v>
      </c>
      <c r="E396" s="41">
        <f>+IF(OR(E192=0,E192&gt;30),0,HLOOKUP(E192,$D$363:$AG$383,$B396+1,FALSE))*'02. Controlo'!$F62*D77</f>
        <v>0</v>
      </c>
      <c r="F396" s="41">
        <f>+IF(OR(F192=0,F192&gt;30),0,HLOOKUP(F192,$D$363:$AG$383,$B396+1,FALSE))*'02. Controlo'!$F62*E77</f>
        <v>0</v>
      </c>
      <c r="G396" s="41">
        <f>+IF(OR(G192=0,G192&gt;30),0,HLOOKUP(G192,$D$363:$AG$383,$B396+1,FALSE))*'02. Controlo'!$F62*F77</f>
        <v>0</v>
      </c>
      <c r="H396" s="41">
        <f>+IF(OR(H192=0,H192&gt;30),0,HLOOKUP(H192,$D$363:$AG$383,$B396+1,FALSE))*'02. Controlo'!$F62*G77</f>
        <v>0</v>
      </c>
      <c r="I396" s="41">
        <f>+IF(OR(I192=0,I192&gt;30),0,HLOOKUP(I192,$D$363:$AG$383,$B396+1,FALSE))*'02. Controlo'!$F62*H77</f>
        <v>0</v>
      </c>
      <c r="J396" s="41">
        <f>+IF(OR(J192=0,J192&gt;30),0,HLOOKUP(J192,$D$363:$AG$383,$B396+1,FALSE))*'02. Controlo'!$F62*I77</f>
        <v>0</v>
      </c>
      <c r="K396" s="41">
        <f>+IF(OR(K192=0,K192&gt;30),0,HLOOKUP(K192,$D$363:$AG$383,$B396+1,FALSE))*'02. Controlo'!$F62*J77</f>
        <v>1105.0056818181822</v>
      </c>
      <c r="L396" s="41">
        <f>+IF(OR(L192=0,L192&gt;30),0,HLOOKUP(L192,$D$363:$AG$383,$B396+1,FALSE))*'02. Controlo'!$F62*K77</f>
        <v>1105.0056818181822</v>
      </c>
      <c r="M396" s="41">
        <f>+IF(OR(M192=0,M192&gt;30),0,HLOOKUP(M192,$D$363:$AG$383,$B396+1,FALSE))*'02. Controlo'!$F62*L77</f>
        <v>0</v>
      </c>
      <c r="N396" s="41">
        <f>+IF(OR(N192=0,N192&gt;30),0,HLOOKUP(N192,$D$363:$AG$383,$B396+1,FALSE))*'02. Controlo'!$F62*M77</f>
        <v>0</v>
      </c>
      <c r="O396" s="41">
        <f>+IF(OR(O192=0,O192&gt;30),0,HLOOKUP(O192,$D$363:$AG$383,$B396+1,FALSE))*'02. Controlo'!$F62*N77</f>
        <v>0</v>
      </c>
      <c r="P396" s="41">
        <f>+IF(OR(P192=0,P192&gt;30),0,HLOOKUP(P192,$D$363:$AG$383,$B396+1,FALSE))*'02. Controlo'!$F62*O77</f>
        <v>0</v>
      </c>
      <c r="Q396" s="41">
        <f>+IF(OR(Q192=0,Q192&gt;30),0,HLOOKUP(Q192,$D$363:$AG$383,$B396+1,FALSE))*'02. Controlo'!$F62*P77</f>
        <v>0</v>
      </c>
      <c r="R396" s="41">
        <f>+IF(OR(R192=0,R192&gt;30),0,HLOOKUP(R192,$D$363:$AG$383,$B396+1,FALSE))*'02. Controlo'!$F62*Q77</f>
        <v>0</v>
      </c>
      <c r="S396" s="41">
        <f>+IF(OR(S192=0,S192&gt;30),0,HLOOKUP(S192,$D$363:$AG$383,$B396+1,FALSE))*'02. Controlo'!$F62*R77</f>
        <v>0</v>
      </c>
      <c r="T396" s="41">
        <f>+IF(OR(T192=0,T192&gt;30),0,HLOOKUP(T192,$D$363:$AG$383,$B396+1,FALSE))*'02. Controlo'!$F62*S77</f>
        <v>0</v>
      </c>
      <c r="U396" s="41">
        <f>+IF(OR(U192=0,U192&gt;30),0,HLOOKUP(U192,$D$363:$AG$383,$B396+1,FALSE))*'02. Controlo'!$F62*T77</f>
        <v>0</v>
      </c>
      <c r="V396" s="41">
        <f>+IF(OR(V192=0,V192&gt;30),0,HLOOKUP(V192,$D$363:$AG$383,$B396+1,FALSE))*'02. Controlo'!$F62*U77</f>
        <v>0</v>
      </c>
      <c r="W396" s="41">
        <f>+IF(OR(W192=0,W192&gt;30),0,HLOOKUP(W192,$D$363:$AG$383,$B396+1,FALSE))*'02. Controlo'!$F62*V77</f>
        <v>0</v>
      </c>
      <c r="X396" s="41">
        <f>+IF(OR(X192=0,X192&gt;30),0,HLOOKUP(X192,$D$363:$AG$383,$B396+1,FALSE))*'02. Controlo'!$F62*W77</f>
        <v>0</v>
      </c>
      <c r="Y396" s="41">
        <f>+IF(OR(Y192=0,Y192&gt;30),0,HLOOKUP(Y192,$D$363:$AG$383,$B396+1,FALSE))*'02. Controlo'!$F62*X77</f>
        <v>0</v>
      </c>
      <c r="Z396" s="41">
        <f>+IF(OR(Z192=0,Z192&gt;30),0,HLOOKUP(Z192,$D$363:$AG$383,$B396+1,FALSE))*'02. Controlo'!$F62*Y77</f>
        <v>0</v>
      </c>
      <c r="AA396" s="41">
        <f>+IF(OR(AA192=0,AA192&gt;30),0,HLOOKUP(AA192,$D$363:$AG$383,$B396+1,FALSE))*'02. Controlo'!$F62*Z77</f>
        <v>0</v>
      </c>
      <c r="AB396" s="41">
        <f>+IF(OR(AB192=0,AB192&gt;30),0,HLOOKUP(AB192,$D$363:$AG$383,$B396+1,FALSE))*'02. Controlo'!$F62*AA77</f>
        <v>0</v>
      </c>
      <c r="AC396" s="41">
        <f>+IF(OR(AC192=0,AC192&gt;30),0,HLOOKUP(AC192,$D$363:$AG$383,$B396+1,FALSE))*'02. Controlo'!$F62*AB77</f>
        <v>0</v>
      </c>
      <c r="AD396" s="41">
        <f>+IF(OR(AD192=0,AD192&gt;30),0,HLOOKUP(AD192,$D$363:$AG$383,$B396+1,FALSE))*'02. Controlo'!$F62*AC77</f>
        <v>0</v>
      </c>
      <c r="AE396" s="41">
        <f>+IF(OR(AE192=0,AE192&gt;30),0,HLOOKUP(AE192,$D$363:$AG$383,$B396+1,FALSE))*'02. Controlo'!$F62*AD77</f>
        <v>0</v>
      </c>
      <c r="AF396" s="41">
        <f>+IF(OR(AF192=0,AF192&gt;30),0,HLOOKUP(AF192,$D$363:$AG$383,$B396+1,FALSE))*'02. Controlo'!$F62*AE77</f>
        <v>0</v>
      </c>
      <c r="AG396" s="41">
        <f>+IF(OR(AG192=0,AG192&gt;30),0,HLOOKUP(AG192,$D$363:$AG$383,$B396+1,FALSE))*'02. Controlo'!$F62*AF77</f>
        <v>0</v>
      </c>
    </row>
    <row r="397" spans="2:33" ht="15" customHeight="1" x14ac:dyDescent="0.25">
      <c r="B397" s="36">
        <f t="shared" si="141"/>
        <v>12</v>
      </c>
      <c r="D397" s="41">
        <f>+IF(OR(D193=0,D193&gt;30),0,HLOOKUP(D193,$D$363:$AG$383,$B397+1,FALSE))*'02. Controlo'!$F63*C78</f>
        <v>0</v>
      </c>
      <c r="E397" s="41">
        <f>+IF(OR(E193=0,E193&gt;30),0,HLOOKUP(E193,$D$363:$AG$383,$B397+1,FALSE))*'02. Controlo'!$F63*D78</f>
        <v>0</v>
      </c>
      <c r="F397" s="41">
        <f>+IF(OR(F193=0,F193&gt;30),0,HLOOKUP(F193,$D$363:$AG$383,$B397+1,FALSE))*'02. Controlo'!$F63*E78</f>
        <v>0</v>
      </c>
      <c r="G397" s="41">
        <f>+IF(OR(G193=0,G193&gt;30),0,HLOOKUP(G193,$D$363:$AG$383,$B397+1,FALSE))*'02. Controlo'!$F63*F78</f>
        <v>0</v>
      </c>
      <c r="H397" s="41">
        <f>+IF(OR(H193=0,H193&gt;30),0,HLOOKUP(H193,$D$363:$AG$383,$B397+1,FALSE))*'02. Controlo'!$F63*G78</f>
        <v>0</v>
      </c>
      <c r="I397" s="41">
        <f>+IF(OR(I193=0,I193&gt;30),0,HLOOKUP(I193,$D$363:$AG$383,$B397+1,FALSE))*'02. Controlo'!$F63*H78</f>
        <v>0</v>
      </c>
      <c r="J397" s="41">
        <f>+IF(OR(J193=0,J193&gt;30),0,HLOOKUP(J193,$D$363:$AG$383,$B397+1,FALSE))*'02. Controlo'!$F63*I78</f>
        <v>909.09090909090901</v>
      </c>
      <c r="K397" s="41">
        <f>+IF(OR(K193=0,K193&gt;30),0,HLOOKUP(K193,$D$363:$AG$383,$B397+1,FALSE))*'02. Controlo'!$F63*J78</f>
        <v>909.09090909090901</v>
      </c>
      <c r="L397" s="41">
        <f>+IF(OR(L193=0,L193&gt;30),0,HLOOKUP(L193,$D$363:$AG$383,$B397+1,FALSE))*'02. Controlo'!$F63*K78</f>
        <v>0</v>
      </c>
      <c r="M397" s="41">
        <f>+IF(OR(M193=0,M193&gt;30),0,HLOOKUP(M193,$D$363:$AG$383,$B397+1,FALSE))*'02. Controlo'!$F63*L78</f>
        <v>0</v>
      </c>
      <c r="N397" s="41">
        <f>+IF(OR(N193=0,N193&gt;30),0,HLOOKUP(N193,$D$363:$AG$383,$B397+1,FALSE))*'02. Controlo'!$F63*M78</f>
        <v>0</v>
      </c>
      <c r="O397" s="41">
        <f>+IF(OR(O193=0,O193&gt;30),0,HLOOKUP(O193,$D$363:$AG$383,$B397+1,FALSE))*'02. Controlo'!$F63*N78</f>
        <v>0</v>
      </c>
      <c r="P397" s="41">
        <f>+IF(OR(P193=0,P193&gt;30),0,HLOOKUP(P193,$D$363:$AG$383,$B397+1,FALSE))*'02. Controlo'!$F63*O78</f>
        <v>0</v>
      </c>
      <c r="Q397" s="41">
        <f>+IF(OR(Q193=0,Q193&gt;30),0,HLOOKUP(Q193,$D$363:$AG$383,$B397+1,FALSE))*'02. Controlo'!$F63*P78</f>
        <v>0</v>
      </c>
      <c r="R397" s="41">
        <f>+IF(OR(R193=0,R193&gt;30),0,HLOOKUP(R193,$D$363:$AG$383,$B397+1,FALSE))*'02. Controlo'!$F63*Q78</f>
        <v>0</v>
      </c>
      <c r="S397" s="41">
        <f>+IF(OR(S193=0,S193&gt;30),0,HLOOKUP(S193,$D$363:$AG$383,$B397+1,FALSE))*'02. Controlo'!$F63*R78</f>
        <v>0</v>
      </c>
      <c r="T397" s="41">
        <f>+IF(OR(T193=0,T193&gt;30),0,HLOOKUP(T193,$D$363:$AG$383,$B397+1,FALSE))*'02. Controlo'!$F63*S78</f>
        <v>0</v>
      </c>
      <c r="U397" s="41">
        <f>+IF(OR(U193=0,U193&gt;30),0,HLOOKUP(U193,$D$363:$AG$383,$B397+1,FALSE))*'02. Controlo'!$F63*T78</f>
        <v>0</v>
      </c>
      <c r="V397" s="41">
        <f>+IF(OR(V193=0,V193&gt;30),0,HLOOKUP(V193,$D$363:$AG$383,$B397+1,FALSE))*'02. Controlo'!$F63*U78</f>
        <v>0</v>
      </c>
      <c r="W397" s="41">
        <f>+IF(OR(W193=0,W193&gt;30),0,HLOOKUP(W193,$D$363:$AG$383,$B397+1,FALSE))*'02. Controlo'!$F63*V78</f>
        <v>0</v>
      </c>
      <c r="X397" s="41">
        <f>+IF(OR(X193=0,X193&gt;30),0,HLOOKUP(X193,$D$363:$AG$383,$B397+1,FALSE))*'02. Controlo'!$F63*W78</f>
        <v>0</v>
      </c>
      <c r="Y397" s="41">
        <f>+IF(OR(Y193=0,Y193&gt;30),0,HLOOKUP(Y193,$D$363:$AG$383,$B397+1,FALSE))*'02. Controlo'!$F63*X78</f>
        <v>0</v>
      </c>
      <c r="Z397" s="41">
        <f>+IF(OR(Z193=0,Z193&gt;30),0,HLOOKUP(Z193,$D$363:$AG$383,$B397+1,FALSE))*'02. Controlo'!$F63*Y78</f>
        <v>0</v>
      </c>
      <c r="AA397" s="41">
        <f>+IF(OR(AA193=0,AA193&gt;30),0,HLOOKUP(AA193,$D$363:$AG$383,$B397+1,FALSE))*'02. Controlo'!$F63*Z78</f>
        <v>0</v>
      </c>
      <c r="AB397" s="41">
        <f>+IF(OR(AB193=0,AB193&gt;30),0,HLOOKUP(AB193,$D$363:$AG$383,$B397+1,FALSE))*'02. Controlo'!$F63*AA78</f>
        <v>0</v>
      </c>
      <c r="AC397" s="41">
        <f>+IF(OR(AC193=0,AC193&gt;30),0,HLOOKUP(AC193,$D$363:$AG$383,$B397+1,FALSE))*'02. Controlo'!$F63*AB78</f>
        <v>0</v>
      </c>
      <c r="AD397" s="41">
        <f>+IF(OR(AD193=0,AD193&gt;30),0,HLOOKUP(AD193,$D$363:$AG$383,$B397+1,FALSE))*'02. Controlo'!$F63*AC78</f>
        <v>0</v>
      </c>
      <c r="AE397" s="41">
        <f>+IF(OR(AE193=0,AE193&gt;30),0,HLOOKUP(AE193,$D$363:$AG$383,$B397+1,FALSE))*'02. Controlo'!$F63*AD78</f>
        <v>0</v>
      </c>
      <c r="AF397" s="41">
        <f>+IF(OR(AF193=0,AF193&gt;30),0,HLOOKUP(AF193,$D$363:$AG$383,$B397+1,FALSE))*'02. Controlo'!$F63*AE78</f>
        <v>0</v>
      </c>
      <c r="AG397" s="41">
        <f>+IF(OR(AG193=0,AG193&gt;30),0,HLOOKUP(AG193,$D$363:$AG$383,$B397+1,FALSE))*'02. Controlo'!$F63*AF78</f>
        <v>0</v>
      </c>
    </row>
    <row r="398" spans="2:33" ht="15" customHeight="1" x14ac:dyDescent="0.25">
      <c r="B398" s="36">
        <f t="shared" si="141"/>
        <v>13</v>
      </c>
      <c r="D398" s="41">
        <f>+IF(OR(D194=0,D194&gt;30),0,HLOOKUP(D194,$D$363:$AG$383,$B398+1,FALSE))*'02. Controlo'!$F64*C79</f>
        <v>0</v>
      </c>
      <c r="E398" s="41">
        <f>+IF(OR(E194=0,E194&gt;30),0,HLOOKUP(E194,$D$363:$AG$383,$B398+1,FALSE))*'02. Controlo'!$F64*D79</f>
        <v>0</v>
      </c>
      <c r="F398" s="41">
        <f>+IF(OR(F194=0,F194&gt;30),0,HLOOKUP(F194,$D$363:$AG$383,$B398+1,FALSE))*'02. Controlo'!$F64*E79</f>
        <v>0</v>
      </c>
      <c r="G398" s="41">
        <f>+IF(OR(G194=0,G194&gt;30),0,HLOOKUP(G194,$D$363:$AG$383,$B398+1,FALSE))*'02. Controlo'!$F64*F79</f>
        <v>0</v>
      </c>
      <c r="H398" s="41">
        <f>+IF(OR(H194=0,H194&gt;30),0,HLOOKUP(H194,$D$363:$AG$383,$B398+1,FALSE))*'02. Controlo'!$F64*G79</f>
        <v>0</v>
      </c>
      <c r="I398" s="41">
        <f>+IF(OR(I194=0,I194&gt;30),0,HLOOKUP(I194,$D$363:$AG$383,$B398+1,FALSE))*'02. Controlo'!$F64*H79</f>
        <v>0</v>
      </c>
      <c r="J398" s="41">
        <f>+IF(OR(J194=0,J194&gt;30),0,HLOOKUP(J194,$D$363:$AG$383,$B398+1,FALSE))*'02. Controlo'!$F64*I79</f>
        <v>0</v>
      </c>
      <c r="K398" s="41">
        <f>+IF(OR(K194=0,K194&gt;30),0,HLOOKUP(K194,$D$363:$AG$383,$B398+1,FALSE))*'02. Controlo'!$F64*J79</f>
        <v>0</v>
      </c>
      <c r="L398" s="41">
        <f>+IF(OR(L194=0,L194&gt;30),0,HLOOKUP(L194,$D$363:$AG$383,$B398+1,FALSE))*'02. Controlo'!$F64*K79</f>
        <v>727.27272727272725</v>
      </c>
      <c r="M398" s="41">
        <f>+IF(OR(M194=0,M194&gt;30),0,HLOOKUP(M194,$D$363:$AG$383,$B398+1,FALSE))*'02. Controlo'!$F64*L79</f>
        <v>0</v>
      </c>
      <c r="N398" s="41">
        <f>+IF(OR(N194=0,N194&gt;30),0,HLOOKUP(N194,$D$363:$AG$383,$B398+1,FALSE))*'02. Controlo'!$F64*M79</f>
        <v>0</v>
      </c>
      <c r="O398" s="41">
        <f>+IF(OR(O194=0,O194&gt;30),0,HLOOKUP(O194,$D$363:$AG$383,$B398+1,FALSE))*'02. Controlo'!$F64*N79</f>
        <v>0</v>
      </c>
      <c r="P398" s="41">
        <f>+IF(OR(P194=0,P194&gt;30),0,HLOOKUP(P194,$D$363:$AG$383,$B398+1,FALSE))*'02. Controlo'!$F64*O79</f>
        <v>0</v>
      </c>
      <c r="Q398" s="41">
        <f>+IF(OR(Q194=0,Q194&gt;30),0,HLOOKUP(Q194,$D$363:$AG$383,$B398+1,FALSE))*'02. Controlo'!$F64*P79</f>
        <v>0</v>
      </c>
      <c r="R398" s="41">
        <f>+IF(OR(R194=0,R194&gt;30),0,HLOOKUP(R194,$D$363:$AG$383,$B398+1,FALSE))*'02. Controlo'!$F64*Q79</f>
        <v>0</v>
      </c>
      <c r="S398" s="41">
        <f>+IF(OR(S194=0,S194&gt;30),0,HLOOKUP(S194,$D$363:$AG$383,$B398+1,FALSE))*'02. Controlo'!$F64*R79</f>
        <v>0</v>
      </c>
      <c r="T398" s="41">
        <f>+IF(OR(T194=0,T194&gt;30),0,HLOOKUP(T194,$D$363:$AG$383,$B398+1,FALSE))*'02. Controlo'!$F64*S79</f>
        <v>0</v>
      </c>
      <c r="U398" s="41">
        <f>+IF(OR(U194=0,U194&gt;30),0,HLOOKUP(U194,$D$363:$AG$383,$B398+1,FALSE))*'02. Controlo'!$F64*T79</f>
        <v>0</v>
      </c>
      <c r="V398" s="41">
        <f>+IF(OR(V194=0,V194&gt;30),0,HLOOKUP(V194,$D$363:$AG$383,$B398+1,FALSE))*'02. Controlo'!$F64*U79</f>
        <v>0</v>
      </c>
      <c r="W398" s="41">
        <f>+IF(OR(W194=0,W194&gt;30),0,HLOOKUP(W194,$D$363:$AG$383,$B398+1,FALSE))*'02. Controlo'!$F64*V79</f>
        <v>0</v>
      </c>
      <c r="X398" s="41">
        <f>+IF(OR(X194=0,X194&gt;30),0,HLOOKUP(X194,$D$363:$AG$383,$B398+1,FALSE))*'02. Controlo'!$F64*W79</f>
        <v>0</v>
      </c>
      <c r="Y398" s="41">
        <f>+IF(OR(Y194=0,Y194&gt;30),0,HLOOKUP(Y194,$D$363:$AG$383,$B398+1,FALSE))*'02. Controlo'!$F64*X79</f>
        <v>0</v>
      </c>
      <c r="Z398" s="41">
        <f>+IF(OR(Z194=0,Z194&gt;30),0,HLOOKUP(Z194,$D$363:$AG$383,$B398+1,FALSE))*'02. Controlo'!$F64*Y79</f>
        <v>0</v>
      </c>
      <c r="AA398" s="41">
        <f>+IF(OR(AA194=0,AA194&gt;30),0,HLOOKUP(AA194,$D$363:$AG$383,$B398+1,FALSE))*'02. Controlo'!$F64*Z79</f>
        <v>0</v>
      </c>
      <c r="AB398" s="41">
        <f>+IF(OR(AB194=0,AB194&gt;30),0,HLOOKUP(AB194,$D$363:$AG$383,$B398+1,FALSE))*'02. Controlo'!$F64*AA79</f>
        <v>0</v>
      </c>
      <c r="AC398" s="41">
        <f>+IF(OR(AC194=0,AC194&gt;30),0,HLOOKUP(AC194,$D$363:$AG$383,$B398+1,FALSE))*'02. Controlo'!$F64*AB79</f>
        <v>0</v>
      </c>
      <c r="AD398" s="41">
        <f>+IF(OR(AD194=0,AD194&gt;30),0,HLOOKUP(AD194,$D$363:$AG$383,$B398+1,FALSE))*'02. Controlo'!$F64*AC79</f>
        <v>0</v>
      </c>
      <c r="AE398" s="41">
        <f>+IF(OR(AE194=0,AE194&gt;30),0,HLOOKUP(AE194,$D$363:$AG$383,$B398+1,FALSE))*'02. Controlo'!$F64*AD79</f>
        <v>0</v>
      </c>
      <c r="AF398" s="41">
        <f>+IF(OR(AF194=0,AF194&gt;30),0,HLOOKUP(AF194,$D$363:$AG$383,$B398+1,FALSE))*'02. Controlo'!$F64*AE79</f>
        <v>0</v>
      </c>
      <c r="AG398" s="41">
        <f>+IF(OR(AG194=0,AG194&gt;30),0,HLOOKUP(AG194,$D$363:$AG$383,$B398+1,FALSE))*'02. Controlo'!$F64*AF79</f>
        <v>0</v>
      </c>
    </row>
    <row r="399" spans="2:33" ht="15" customHeight="1" x14ac:dyDescent="0.25">
      <c r="B399" s="36">
        <f t="shared" si="141"/>
        <v>14</v>
      </c>
      <c r="D399" s="41">
        <f>+IF(OR(D195=0,D195&gt;30),0,HLOOKUP(D195,$D$363:$AG$383,$B399+1,FALSE))*'02. Controlo'!$F65*C80</f>
        <v>0</v>
      </c>
      <c r="E399" s="41">
        <f>+IF(OR(E195=0,E195&gt;30),0,HLOOKUP(E195,$D$363:$AG$383,$B399+1,FALSE))*'02. Controlo'!$F65*D80</f>
        <v>0</v>
      </c>
      <c r="F399" s="41">
        <f>+IF(OR(F195=0,F195&gt;30),0,HLOOKUP(F195,$D$363:$AG$383,$B399+1,FALSE))*'02. Controlo'!$F65*E80</f>
        <v>0</v>
      </c>
      <c r="G399" s="41">
        <f>+IF(OR(G195=0,G195&gt;30),0,HLOOKUP(G195,$D$363:$AG$383,$B399+1,FALSE))*'02. Controlo'!$F65*F80</f>
        <v>0</v>
      </c>
      <c r="H399" s="41">
        <f>+IF(OR(H195=0,H195&gt;30),0,HLOOKUP(H195,$D$363:$AG$383,$B399+1,FALSE))*'02. Controlo'!$F65*G80</f>
        <v>0</v>
      </c>
      <c r="I399" s="41">
        <f>+IF(OR(I195=0,I195&gt;30),0,HLOOKUP(I195,$D$363:$AG$383,$B399+1,FALSE))*'02. Controlo'!$F65*H80</f>
        <v>0</v>
      </c>
      <c r="J399" s="41">
        <f>+IF(OR(J195=0,J195&gt;30),0,HLOOKUP(J195,$D$363:$AG$383,$B399+1,FALSE))*'02. Controlo'!$F65*I80</f>
        <v>0</v>
      </c>
      <c r="K399" s="41">
        <f>+IF(OR(K195=0,K195&gt;30),0,HLOOKUP(K195,$D$363:$AG$383,$B399+1,FALSE))*'02. Controlo'!$F65*J80</f>
        <v>0</v>
      </c>
      <c r="L399" s="41">
        <f>+IF(OR(L195=0,L195&gt;30),0,HLOOKUP(L195,$D$363:$AG$383,$B399+1,FALSE))*'02. Controlo'!$F65*K80</f>
        <v>1659.0605623515005</v>
      </c>
      <c r="M399" s="41">
        <f>+IF(OR(M195=0,M195&gt;30),0,HLOOKUP(M195,$D$363:$AG$383,$B399+1,FALSE))*'02. Controlo'!$F65*L80</f>
        <v>1659.0605623515005</v>
      </c>
      <c r="N399" s="41">
        <f>+IF(OR(N195=0,N195&gt;30),0,HLOOKUP(N195,$D$363:$AG$383,$B399+1,FALSE))*'02. Controlo'!$F65*M80</f>
        <v>0</v>
      </c>
      <c r="O399" s="41">
        <f>+IF(OR(O195=0,O195&gt;30),0,HLOOKUP(O195,$D$363:$AG$383,$B399+1,FALSE))*'02. Controlo'!$F65*N80</f>
        <v>0</v>
      </c>
      <c r="P399" s="41">
        <f>+IF(OR(P195=0,P195&gt;30),0,HLOOKUP(P195,$D$363:$AG$383,$B399+1,FALSE))*'02. Controlo'!$F65*O80</f>
        <v>0</v>
      </c>
      <c r="Q399" s="41">
        <f>+IF(OR(Q195=0,Q195&gt;30),0,HLOOKUP(Q195,$D$363:$AG$383,$B399+1,FALSE))*'02. Controlo'!$F65*P80</f>
        <v>0</v>
      </c>
      <c r="R399" s="41">
        <f>+IF(OR(R195=0,R195&gt;30),0,HLOOKUP(R195,$D$363:$AG$383,$B399+1,FALSE))*'02. Controlo'!$F65*Q80</f>
        <v>0</v>
      </c>
      <c r="S399" s="41">
        <f>+IF(OR(S195=0,S195&gt;30),0,HLOOKUP(S195,$D$363:$AG$383,$B399+1,FALSE))*'02. Controlo'!$F65*R80</f>
        <v>0</v>
      </c>
      <c r="T399" s="41">
        <f>+IF(OR(T195=0,T195&gt;30),0,HLOOKUP(T195,$D$363:$AG$383,$B399+1,FALSE))*'02. Controlo'!$F65*S80</f>
        <v>0</v>
      </c>
      <c r="U399" s="41">
        <f>+IF(OR(U195=0,U195&gt;30),0,HLOOKUP(U195,$D$363:$AG$383,$B399+1,FALSE))*'02. Controlo'!$F65*T80</f>
        <v>0</v>
      </c>
      <c r="V399" s="41">
        <f>+IF(OR(V195=0,V195&gt;30),0,HLOOKUP(V195,$D$363:$AG$383,$B399+1,FALSE))*'02. Controlo'!$F65*U80</f>
        <v>0</v>
      </c>
      <c r="W399" s="41">
        <f>+IF(OR(W195=0,W195&gt;30),0,HLOOKUP(W195,$D$363:$AG$383,$B399+1,FALSE))*'02. Controlo'!$F65*V80</f>
        <v>0</v>
      </c>
      <c r="X399" s="41">
        <f>+IF(OR(X195=0,X195&gt;30),0,HLOOKUP(X195,$D$363:$AG$383,$B399+1,FALSE))*'02. Controlo'!$F65*W80</f>
        <v>0</v>
      </c>
      <c r="Y399" s="41">
        <f>+IF(OR(Y195=0,Y195&gt;30),0,HLOOKUP(Y195,$D$363:$AG$383,$B399+1,FALSE))*'02. Controlo'!$F65*X80</f>
        <v>0</v>
      </c>
      <c r="Z399" s="41">
        <f>+IF(OR(Z195=0,Z195&gt;30),0,HLOOKUP(Z195,$D$363:$AG$383,$B399+1,FALSE))*'02. Controlo'!$F65*Y80</f>
        <v>0</v>
      </c>
      <c r="AA399" s="41">
        <f>+IF(OR(AA195=0,AA195&gt;30),0,HLOOKUP(AA195,$D$363:$AG$383,$B399+1,FALSE))*'02. Controlo'!$F65*Z80</f>
        <v>0</v>
      </c>
      <c r="AB399" s="41">
        <f>+IF(OR(AB195=0,AB195&gt;30),0,HLOOKUP(AB195,$D$363:$AG$383,$B399+1,FALSE))*'02. Controlo'!$F65*AA80</f>
        <v>0</v>
      </c>
      <c r="AC399" s="41">
        <f>+IF(OR(AC195=0,AC195&gt;30),0,HLOOKUP(AC195,$D$363:$AG$383,$B399+1,FALSE))*'02. Controlo'!$F65*AB80</f>
        <v>0</v>
      </c>
      <c r="AD399" s="41">
        <f>+IF(OR(AD195=0,AD195&gt;30),0,HLOOKUP(AD195,$D$363:$AG$383,$B399+1,FALSE))*'02. Controlo'!$F65*AC80</f>
        <v>0</v>
      </c>
      <c r="AE399" s="41">
        <f>+IF(OR(AE195=0,AE195&gt;30),0,HLOOKUP(AE195,$D$363:$AG$383,$B399+1,FALSE))*'02. Controlo'!$F65*AD80</f>
        <v>0</v>
      </c>
      <c r="AF399" s="41">
        <f>+IF(OR(AF195=0,AF195&gt;30),0,HLOOKUP(AF195,$D$363:$AG$383,$B399+1,FALSE))*'02. Controlo'!$F65*AE80</f>
        <v>0</v>
      </c>
      <c r="AG399" s="41">
        <f>+IF(OR(AG195=0,AG195&gt;30),0,HLOOKUP(AG195,$D$363:$AG$383,$B399+1,FALSE))*'02. Controlo'!$F65*AF80</f>
        <v>0</v>
      </c>
    </row>
    <row r="400" spans="2:33" ht="15" customHeight="1" x14ac:dyDescent="0.25">
      <c r="B400" s="36">
        <f t="shared" si="141"/>
        <v>15</v>
      </c>
      <c r="D400" s="41">
        <f>+IF(OR(D196=0,D196&gt;30),0,HLOOKUP(D196,$D$363:$AG$383,$B400+1,FALSE))*'02. Controlo'!$F66*C81</f>
        <v>0</v>
      </c>
      <c r="E400" s="41">
        <f>+IF(OR(E196=0,E196&gt;30),0,HLOOKUP(E196,$D$363:$AG$383,$B400+1,FALSE))*'02. Controlo'!$F66*D81</f>
        <v>0</v>
      </c>
      <c r="F400" s="41">
        <f>+IF(OR(F196=0,F196&gt;30),0,HLOOKUP(F196,$D$363:$AG$383,$B400+1,FALSE))*'02. Controlo'!$F66*E81</f>
        <v>0</v>
      </c>
      <c r="G400" s="41">
        <f>+IF(OR(G196=0,G196&gt;30),0,HLOOKUP(G196,$D$363:$AG$383,$B400+1,FALSE))*'02. Controlo'!$F66*F81</f>
        <v>0</v>
      </c>
      <c r="H400" s="41">
        <f>+IF(OR(H196=0,H196&gt;30),0,HLOOKUP(H196,$D$363:$AG$383,$B400+1,FALSE))*'02. Controlo'!$F66*G81</f>
        <v>0</v>
      </c>
      <c r="I400" s="41">
        <f>+IF(OR(I196=0,I196&gt;30),0,HLOOKUP(I196,$D$363:$AG$383,$B400+1,FALSE))*'02. Controlo'!$F66*H81</f>
        <v>0</v>
      </c>
      <c r="J400" s="41">
        <f>+IF(OR(J196=0,J196&gt;30),0,HLOOKUP(J196,$D$363:$AG$383,$B400+1,FALSE))*'02. Controlo'!$F66*I81</f>
        <v>0</v>
      </c>
      <c r="K400" s="41">
        <f>+IF(OR(K196=0,K196&gt;30),0,HLOOKUP(K196,$D$363:$AG$383,$B400+1,FALSE))*'02. Controlo'!$F66*J81</f>
        <v>0</v>
      </c>
      <c r="L400" s="41">
        <f>+IF(OR(L196=0,L196&gt;30),0,HLOOKUP(L196,$D$363:$AG$383,$B400+1,FALSE))*'02. Controlo'!$F66*K81</f>
        <v>0</v>
      </c>
      <c r="M400" s="41">
        <f>+IF(OR(M196=0,M196&gt;30),0,HLOOKUP(M196,$D$363:$AG$383,$B400+1,FALSE))*'02. Controlo'!$F66*L81</f>
        <v>0</v>
      </c>
      <c r="N400" s="41">
        <f>+IF(OR(N196=0,N196&gt;30),0,HLOOKUP(N196,$D$363:$AG$383,$B400+1,FALSE))*'02. Controlo'!$F66*M81</f>
        <v>0</v>
      </c>
      <c r="O400" s="41">
        <f>+IF(OR(O196=0,O196&gt;30),0,HLOOKUP(O196,$D$363:$AG$383,$B400+1,FALSE))*'02. Controlo'!$F66*N81</f>
        <v>0</v>
      </c>
      <c r="P400" s="41">
        <f>+IF(OR(P196=0,P196&gt;30),0,HLOOKUP(P196,$D$363:$AG$383,$B400+1,FALSE))*'02. Controlo'!$F66*O81</f>
        <v>0</v>
      </c>
      <c r="Q400" s="41">
        <f>+IF(OR(Q196=0,Q196&gt;30),0,HLOOKUP(Q196,$D$363:$AG$383,$B400+1,FALSE))*'02. Controlo'!$F66*P81</f>
        <v>0</v>
      </c>
      <c r="R400" s="41">
        <f>+IF(OR(R196=0,R196&gt;30),0,HLOOKUP(R196,$D$363:$AG$383,$B400+1,FALSE))*'02. Controlo'!$F66*Q81</f>
        <v>0</v>
      </c>
      <c r="S400" s="41">
        <f>+IF(OR(S196=0,S196&gt;30),0,HLOOKUP(S196,$D$363:$AG$383,$B400+1,FALSE))*'02. Controlo'!$F66*R81</f>
        <v>0</v>
      </c>
      <c r="T400" s="41">
        <f>+IF(OR(T196=0,T196&gt;30),0,HLOOKUP(T196,$D$363:$AG$383,$B400+1,FALSE))*'02. Controlo'!$F66*S81</f>
        <v>0</v>
      </c>
      <c r="U400" s="41">
        <f>+IF(OR(U196=0,U196&gt;30),0,HLOOKUP(U196,$D$363:$AG$383,$B400+1,FALSE))*'02. Controlo'!$F66*T81</f>
        <v>0</v>
      </c>
      <c r="V400" s="41">
        <f>+IF(OR(V196=0,V196&gt;30),0,HLOOKUP(V196,$D$363:$AG$383,$B400+1,FALSE))*'02. Controlo'!$F66*U81</f>
        <v>0</v>
      </c>
      <c r="W400" s="41">
        <f>+IF(OR(W196=0,W196&gt;30),0,HLOOKUP(W196,$D$363:$AG$383,$B400+1,FALSE))*'02. Controlo'!$F66*V81</f>
        <v>0</v>
      </c>
      <c r="X400" s="41">
        <f>+IF(OR(X196=0,X196&gt;30),0,HLOOKUP(X196,$D$363:$AG$383,$B400+1,FALSE))*'02. Controlo'!$F66*W81</f>
        <v>0</v>
      </c>
      <c r="Y400" s="41">
        <f>+IF(OR(Y196=0,Y196&gt;30),0,HLOOKUP(Y196,$D$363:$AG$383,$B400+1,FALSE))*'02. Controlo'!$F66*X81</f>
        <v>0</v>
      </c>
      <c r="Z400" s="41">
        <f>+IF(OR(Z196=0,Z196&gt;30),0,HLOOKUP(Z196,$D$363:$AG$383,$B400+1,FALSE))*'02. Controlo'!$F66*Y81</f>
        <v>0</v>
      </c>
      <c r="AA400" s="41">
        <f>+IF(OR(AA196=0,AA196&gt;30),0,HLOOKUP(AA196,$D$363:$AG$383,$B400+1,FALSE))*'02. Controlo'!$F66*Z81</f>
        <v>0</v>
      </c>
      <c r="AB400" s="41">
        <f>+IF(OR(AB196=0,AB196&gt;30),0,HLOOKUP(AB196,$D$363:$AG$383,$B400+1,FALSE))*'02. Controlo'!$F66*AA81</f>
        <v>0</v>
      </c>
      <c r="AC400" s="41">
        <f>+IF(OR(AC196=0,AC196&gt;30),0,HLOOKUP(AC196,$D$363:$AG$383,$B400+1,FALSE))*'02. Controlo'!$F66*AB81</f>
        <v>0</v>
      </c>
      <c r="AD400" s="41">
        <f>+IF(OR(AD196=0,AD196&gt;30),0,HLOOKUP(AD196,$D$363:$AG$383,$B400+1,FALSE))*'02. Controlo'!$F66*AC81</f>
        <v>0</v>
      </c>
      <c r="AE400" s="41">
        <f>+IF(OR(AE196=0,AE196&gt;30),0,HLOOKUP(AE196,$D$363:$AG$383,$B400+1,FALSE))*'02. Controlo'!$F66*AD81</f>
        <v>0</v>
      </c>
      <c r="AF400" s="41">
        <f>+IF(OR(AF196=0,AF196&gt;30),0,HLOOKUP(AF196,$D$363:$AG$383,$B400+1,FALSE))*'02. Controlo'!$F66*AE81</f>
        <v>0</v>
      </c>
      <c r="AG400" s="41">
        <f>+IF(OR(AG196=0,AG196&gt;30),0,HLOOKUP(AG196,$D$363:$AG$383,$B400+1,FALSE))*'02. Controlo'!$F66*AF81</f>
        <v>0</v>
      </c>
    </row>
    <row r="401" spans="1:33" ht="15" customHeight="1" x14ac:dyDescent="0.25">
      <c r="B401" s="36">
        <f t="shared" si="141"/>
        <v>16</v>
      </c>
      <c r="D401" s="41">
        <f>+IF(OR(D197=0,D197&gt;30),0,HLOOKUP(D197,$D$363:$AG$383,$B401+1,FALSE))*'02. Controlo'!$F67*C82</f>
        <v>0</v>
      </c>
      <c r="E401" s="41">
        <f>+IF(OR(E197=0,E197&gt;30),0,HLOOKUP(E197,$D$363:$AG$383,$B401+1,FALSE))*'02. Controlo'!$F67*D82</f>
        <v>0</v>
      </c>
      <c r="F401" s="41">
        <f>+IF(OR(F197=0,F197&gt;30),0,HLOOKUP(F197,$D$363:$AG$383,$B401+1,FALSE))*'02. Controlo'!$F67*E82</f>
        <v>0</v>
      </c>
      <c r="G401" s="41">
        <f>+IF(OR(G197=0,G197&gt;30),0,HLOOKUP(G197,$D$363:$AG$383,$B401+1,FALSE))*'02. Controlo'!$F67*F82</f>
        <v>0</v>
      </c>
      <c r="H401" s="41">
        <f>+IF(OR(H197=0,H197&gt;30),0,HLOOKUP(H197,$D$363:$AG$383,$B401+1,FALSE))*'02. Controlo'!$F67*G82</f>
        <v>0</v>
      </c>
      <c r="I401" s="41">
        <f>+IF(OR(I197=0,I197&gt;30),0,HLOOKUP(I197,$D$363:$AG$383,$B401+1,FALSE))*'02. Controlo'!$F67*H82</f>
        <v>0</v>
      </c>
      <c r="J401" s="41">
        <f>+IF(OR(J197=0,J197&gt;30),0,HLOOKUP(J197,$D$363:$AG$383,$B401+1,FALSE))*'02. Controlo'!$F67*I82</f>
        <v>0</v>
      </c>
      <c r="K401" s="41">
        <f>+IF(OR(K197=0,K197&gt;30),0,HLOOKUP(K197,$D$363:$AG$383,$B401+1,FALSE))*'02. Controlo'!$F67*J82</f>
        <v>0</v>
      </c>
      <c r="L401" s="41">
        <f>+IF(OR(L197=0,L197&gt;30),0,HLOOKUP(L197,$D$363:$AG$383,$B401+1,FALSE))*'02. Controlo'!$F67*K82</f>
        <v>0</v>
      </c>
      <c r="M401" s="41">
        <f>+IF(OR(M197=0,M197&gt;30),0,HLOOKUP(M197,$D$363:$AG$383,$B401+1,FALSE))*'02. Controlo'!$F67*L82</f>
        <v>0</v>
      </c>
      <c r="N401" s="41">
        <f>+IF(OR(N197=0,N197&gt;30),0,HLOOKUP(N197,$D$363:$AG$383,$B401+1,FALSE))*'02. Controlo'!$F67*M82</f>
        <v>0</v>
      </c>
      <c r="O401" s="41">
        <f>+IF(OR(O197=0,O197&gt;30),0,HLOOKUP(O197,$D$363:$AG$383,$B401+1,FALSE))*'02. Controlo'!$F67*N82</f>
        <v>0</v>
      </c>
      <c r="P401" s="41">
        <f>+IF(OR(P197=0,P197&gt;30),0,HLOOKUP(P197,$D$363:$AG$383,$B401+1,FALSE))*'02. Controlo'!$F67*O82</f>
        <v>0</v>
      </c>
      <c r="Q401" s="41">
        <f>+IF(OR(Q197=0,Q197&gt;30),0,HLOOKUP(Q197,$D$363:$AG$383,$B401+1,FALSE))*'02. Controlo'!$F67*P82</f>
        <v>0</v>
      </c>
      <c r="R401" s="41">
        <f>+IF(OR(R197=0,R197&gt;30),0,HLOOKUP(R197,$D$363:$AG$383,$B401+1,FALSE))*'02. Controlo'!$F67*Q82</f>
        <v>0</v>
      </c>
      <c r="S401" s="41">
        <f>+IF(OR(S197=0,S197&gt;30),0,HLOOKUP(S197,$D$363:$AG$383,$B401+1,FALSE))*'02. Controlo'!$F67*R82</f>
        <v>0</v>
      </c>
      <c r="T401" s="41">
        <f>+IF(OR(T197=0,T197&gt;30),0,HLOOKUP(T197,$D$363:$AG$383,$B401+1,FALSE))*'02. Controlo'!$F67*S82</f>
        <v>0</v>
      </c>
      <c r="U401" s="41">
        <f>+IF(OR(U197=0,U197&gt;30),0,HLOOKUP(U197,$D$363:$AG$383,$B401+1,FALSE))*'02. Controlo'!$F67*T82</f>
        <v>0</v>
      </c>
      <c r="V401" s="41">
        <f>+IF(OR(V197=0,V197&gt;30),0,HLOOKUP(V197,$D$363:$AG$383,$B401+1,FALSE))*'02. Controlo'!$F67*U82</f>
        <v>0</v>
      </c>
      <c r="W401" s="41">
        <f>+IF(OR(W197=0,W197&gt;30),0,HLOOKUP(W197,$D$363:$AG$383,$B401+1,FALSE))*'02. Controlo'!$F67*V82</f>
        <v>0</v>
      </c>
      <c r="X401" s="41">
        <f>+IF(OR(X197=0,X197&gt;30),0,HLOOKUP(X197,$D$363:$AG$383,$B401+1,FALSE))*'02. Controlo'!$F67*W82</f>
        <v>0</v>
      </c>
      <c r="Y401" s="41">
        <f>+IF(OR(Y197=0,Y197&gt;30),0,HLOOKUP(Y197,$D$363:$AG$383,$B401+1,FALSE))*'02. Controlo'!$F67*X82</f>
        <v>0</v>
      </c>
      <c r="Z401" s="41">
        <f>+IF(OR(Z197=0,Z197&gt;30),0,HLOOKUP(Z197,$D$363:$AG$383,$B401+1,FALSE))*'02. Controlo'!$F67*Y82</f>
        <v>0</v>
      </c>
      <c r="AA401" s="41">
        <f>+IF(OR(AA197=0,AA197&gt;30),0,HLOOKUP(AA197,$D$363:$AG$383,$B401+1,FALSE))*'02. Controlo'!$F67*Z82</f>
        <v>0</v>
      </c>
      <c r="AB401" s="41">
        <f>+IF(OR(AB197=0,AB197&gt;30),0,HLOOKUP(AB197,$D$363:$AG$383,$B401+1,FALSE))*'02. Controlo'!$F67*AA82</f>
        <v>0</v>
      </c>
      <c r="AC401" s="41">
        <f>+IF(OR(AC197=0,AC197&gt;30),0,HLOOKUP(AC197,$D$363:$AG$383,$B401+1,FALSE))*'02. Controlo'!$F67*AB82</f>
        <v>0</v>
      </c>
      <c r="AD401" s="41">
        <f>+IF(OR(AD197=0,AD197&gt;30),0,HLOOKUP(AD197,$D$363:$AG$383,$B401+1,FALSE))*'02. Controlo'!$F67*AC82</f>
        <v>0</v>
      </c>
      <c r="AE401" s="41">
        <f>+IF(OR(AE197=0,AE197&gt;30),0,HLOOKUP(AE197,$D$363:$AG$383,$B401+1,FALSE))*'02. Controlo'!$F67*AD82</f>
        <v>0</v>
      </c>
      <c r="AF401" s="41">
        <f>+IF(OR(AF197=0,AF197&gt;30),0,HLOOKUP(AF197,$D$363:$AG$383,$B401+1,FALSE))*'02. Controlo'!$F67*AE82</f>
        <v>0</v>
      </c>
      <c r="AG401" s="41">
        <f>+IF(OR(AG197=0,AG197&gt;30),0,HLOOKUP(AG197,$D$363:$AG$383,$B401+1,FALSE))*'02. Controlo'!$F67*AF82</f>
        <v>0</v>
      </c>
    </row>
    <row r="402" spans="1:33" ht="15" customHeight="1" x14ac:dyDescent="0.25">
      <c r="B402" s="36">
        <f t="shared" si="141"/>
        <v>17</v>
      </c>
      <c r="D402" s="41">
        <f>+IF(OR(D198=0,D198&gt;30),0,HLOOKUP(D198,$D$363:$AG$383,$B402+1,FALSE))*'02. Controlo'!$F68*C83</f>
        <v>0</v>
      </c>
      <c r="E402" s="41">
        <f>+IF(OR(E198=0,E198&gt;30),0,HLOOKUP(E198,$D$363:$AG$383,$B402+1,FALSE))*'02. Controlo'!$F68*D83</f>
        <v>0</v>
      </c>
      <c r="F402" s="41">
        <f>+IF(OR(F198=0,F198&gt;30),0,HLOOKUP(F198,$D$363:$AG$383,$B402+1,FALSE))*'02. Controlo'!$F68*E83</f>
        <v>0</v>
      </c>
      <c r="G402" s="41">
        <f>+IF(OR(G198=0,G198&gt;30),0,HLOOKUP(G198,$D$363:$AG$383,$B402+1,FALSE))*'02. Controlo'!$F68*F83</f>
        <v>0</v>
      </c>
      <c r="H402" s="41">
        <f>+IF(OR(H198=0,H198&gt;30),0,HLOOKUP(H198,$D$363:$AG$383,$B402+1,FALSE))*'02. Controlo'!$F68*G83</f>
        <v>0</v>
      </c>
      <c r="I402" s="41">
        <f>+IF(OR(I198=0,I198&gt;30),0,HLOOKUP(I198,$D$363:$AG$383,$B402+1,FALSE))*'02. Controlo'!$F68*H83</f>
        <v>0</v>
      </c>
      <c r="J402" s="41">
        <f>+IF(OR(J198=0,J198&gt;30),0,HLOOKUP(J198,$D$363:$AG$383,$B402+1,FALSE))*'02. Controlo'!$F68*I83</f>
        <v>0</v>
      </c>
      <c r="K402" s="41">
        <f>+IF(OR(K198=0,K198&gt;30),0,HLOOKUP(K198,$D$363:$AG$383,$B402+1,FALSE))*'02. Controlo'!$F68*J83</f>
        <v>0</v>
      </c>
      <c r="L402" s="41">
        <f>+IF(OR(L198=0,L198&gt;30),0,HLOOKUP(L198,$D$363:$AG$383,$B402+1,FALSE))*'02. Controlo'!$F68*K83</f>
        <v>0</v>
      </c>
      <c r="M402" s="41">
        <f>+IF(OR(M198=0,M198&gt;30),0,HLOOKUP(M198,$D$363:$AG$383,$B402+1,FALSE))*'02. Controlo'!$F68*L83</f>
        <v>0</v>
      </c>
      <c r="N402" s="41">
        <f>+IF(OR(N198=0,N198&gt;30),0,HLOOKUP(N198,$D$363:$AG$383,$B402+1,FALSE))*'02. Controlo'!$F68*M83</f>
        <v>0</v>
      </c>
      <c r="O402" s="41">
        <f>+IF(OR(O198=0,O198&gt;30),0,HLOOKUP(O198,$D$363:$AG$383,$B402+1,FALSE))*'02. Controlo'!$F68*N83</f>
        <v>0</v>
      </c>
      <c r="P402" s="41">
        <f>+IF(OR(P198=0,P198&gt;30),0,HLOOKUP(P198,$D$363:$AG$383,$B402+1,FALSE))*'02. Controlo'!$F68*O83</f>
        <v>0</v>
      </c>
      <c r="Q402" s="41">
        <f>+IF(OR(Q198=0,Q198&gt;30),0,HLOOKUP(Q198,$D$363:$AG$383,$B402+1,FALSE))*'02. Controlo'!$F68*P83</f>
        <v>0</v>
      </c>
      <c r="R402" s="41">
        <f>+IF(OR(R198=0,R198&gt;30),0,HLOOKUP(R198,$D$363:$AG$383,$B402+1,FALSE))*'02. Controlo'!$F68*Q83</f>
        <v>0</v>
      </c>
      <c r="S402" s="41">
        <f>+IF(OR(S198=0,S198&gt;30),0,HLOOKUP(S198,$D$363:$AG$383,$B402+1,FALSE))*'02. Controlo'!$F68*R83</f>
        <v>0</v>
      </c>
      <c r="T402" s="41">
        <f>+IF(OR(T198=0,T198&gt;30),0,HLOOKUP(T198,$D$363:$AG$383,$B402+1,FALSE))*'02. Controlo'!$F68*S83</f>
        <v>0</v>
      </c>
      <c r="U402" s="41">
        <f>+IF(OR(U198=0,U198&gt;30),0,HLOOKUP(U198,$D$363:$AG$383,$B402+1,FALSE))*'02. Controlo'!$F68*T83</f>
        <v>0</v>
      </c>
      <c r="V402" s="41">
        <f>+IF(OR(V198=0,V198&gt;30),0,HLOOKUP(V198,$D$363:$AG$383,$B402+1,FALSE))*'02. Controlo'!$F68*U83</f>
        <v>0</v>
      </c>
      <c r="W402" s="41">
        <f>+IF(OR(W198=0,W198&gt;30),0,HLOOKUP(W198,$D$363:$AG$383,$B402+1,FALSE))*'02. Controlo'!$F68*V83</f>
        <v>0</v>
      </c>
      <c r="X402" s="41">
        <f>+IF(OR(X198=0,X198&gt;30),0,HLOOKUP(X198,$D$363:$AG$383,$B402+1,FALSE))*'02. Controlo'!$F68*W83</f>
        <v>0</v>
      </c>
      <c r="Y402" s="41">
        <f>+IF(OR(Y198=0,Y198&gt;30),0,HLOOKUP(Y198,$D$363:$AG$383,$B402+1,FALSE))*'02. Controlo'!$F68*X83</f>
        <v>0</v>
      </c>
      <c r="Z402" s="41">
        <f>+IF(OR(Z198=0,Z198&gt;30),0,HLOOKUP(Z198,$D$363:$AG$383,$B402+1,FALSE))*'02. Controlo'!$F68*Y83</f>
        <v>0</v>
      </c>
      <c r="AA402" s="41">
        <f>+IF(OR(AA198=0,AA198&gt;30),0,HLOOKUP(AA198,$D$363:$AG$383,$B402+1,FALSE))*'02. Controlo'!$F68*Z83</f>
        <v>0</v>
      </c>
      <c r="AB402" s="41">
        <f>+IF(OR(AB198=0,AB198&gt;30),0,HLOOKUP(AB198,$D$363:$AG$383,$B402+1,FALSE))*'02. Controlo'!$F68*AA83</f>
        <v>0</v>
      </c>
      <c r="AC402" s="41">
        <f>+IF(OR(AC198=0,AC198&gt;30),0,HLOOKUP(AC198,$D$363:$AG$383,$B402+1,FALSE))*'02. Controlo'!$F68*AB83</f>
        <v>0</v>
      </c>
      <c r="AD402" s="41">
        <f>+IF(OR(AD198=0,AD198&gt;30),0,HLOOKUP(AD198,$D$363:$AG$383,$B402+1,FALSE))*'02. Controlo'!$F68*AC83</f>
        <v>0</v>
      </c>
      <c r="AE402" s="41">
        <f>+IF(OR(AE198=0,AE198&gt;30),0,HLOOKUP(AE198,$D$363:$AG$383,$B402+1,FALSE))*'02. Controlo'!$F68*AD83</f>
        <v>0</v>
      </c>
      <c r="AF402" s="41">
        <f>+IF(OR(AF198=0,AF198&gt;30),0,HLOOKUP(AF198,$D$363:$AG$383,$B402+1,FALSE))*'02. Controlo'!$F68*AE83</f>
        <v>0</v>
      </c>
      <c r="AG402" s="41">
        <f>+IF(OR(AG198=0,AG198&gt;30),0,HLOOKUP(AG198,$D$363:$AG$383,$B402+1,FALSE))*'02. Controlo'!$F68*AF83</f>
        <v>0</v>
      </c>
    </row>
    <row r="403" spans="1:33" ht="15" customHeight="1" x14ac:dyDescent="0.25">
      <c r="B403" s="36">
        <f t="shared" si="141"/>
        <v>18</v>
      </c>
      <c r="D403" s="41">
        <f>+IF(OR(D199=0,D199&gt;30),0,HLOOKUP(D199,$D$363:$AG$383,$B403+1,FALSE))*'02. Controlo'!$F69*C84</f>
        <v>0</v>
      </c>
      <c r="E403" s="41">
        <f>+IF(OR(E199=0,E199&gt;30),0,HLOOKUP(E199,$D$363:$AG$383,$B403+1,FALSE))*'02. Controlo'!$F69*D84</f>
        <v>0</v>
      </c>
      <c r="F403" s="41">
        <f>+IF(OR(F199=0,F199&gt;30),0,HLOOKUP(F199,$D$363:$AG$383,$B403+1,FALSE))*'02. Controlo'!$F69*E84</f>
        <v>0</v>
      </c>
      <c r="G403" s="41">
        <f>+IF(OR(G199=0,G199&gt;30),0,HLOOKUP(G199,$D$363:$AG$383,$B403+1,FALSE))*'02. Controlo'!$F69*F84</f>
        <v>0</v>
      </c>
      <c r="H403" s="41">
        <f>+IF(OR(H199=0,H199&gt;30),0,HLOOKUP(H199,$D$363:$AG$383,$B403+1,FALSE))*'02. Controlo'!$F69*G84</f>
        <v>0</v>
      </c>
      <c r="I403" s="41">
        <f>+IF(OR(I199=0,I199&gt;30),0,HLOOKUP(I199,$D$363:$AG$383,$B403+1,FALSE))*'02. Controlo'!$F69*H84</f>
        <v>0</v>
      </c>
      <c r="J403" s="41">
        <f>+IF(OR(J199=0,J199&gt;30),0,HLOOKUP(J199,$D$363:$AG$383,$B403+1,FALSE))*'02. Controlo'!$F69*I84</f>
        <v>0</v>
      </c>
      <c r="K403" s="41">
        <f>+IF(OR(K199=0,K199&gt;30),0,HLOOKUP(K199,$D$363:$AG$383,$B403+1,FALSE))*'02. Controlo'!$F69*J84</f>
        <v>0</v>
      </c>
      <c r="L403" s="41">
        <f>+IF(OR(L199=0,L199&gt;30),0,HLOOKUP(L199,$D$363:$AG$383,$B403+1,FALSE))*'02. Controlo'!$F69*K84</f>
        <v>0</v>
      </c>
      <c r="M403" s="41">
        <f>+IF(OR(M199=0,M199&gt;30),0,HLOOKUP(M199,$D$363:$AG$383,$B403+1,FALSE))*'02. Controlo'!$F69*L84</f>
        <v>0</v>
      </c>
      <c r="N403" s="41">
        <f>+IF(OR(N199=0,N199&gt;30),0,HLOOKUP(N199,$D$363:$AG$383,$B403+1,FALSE))*'02. Controlo'!$F69*M84</f>
        <v>0</v>
      </c>
      <c r="O403" s="41">
        <f>+IF(OR(O199=0,O199&gt;30),0,HLOOKUP(O199,$D$363:$AG$383,$B403+1,FALSE))*'02. Controlo'!$F69*N84</f>
        <v>0</v>
      </c>
      <c r="P403" s="41">
        <f>+IF(OR(P199=0,P199&gt;30),0,HLOOKUP(P199,$D$363:$AG$383,$B403+1,FALSE))*'02. Controlo'!$F69*O84</f>
        <v>0</v>
      </c>
      <c r="Q403" s="41">
        <f>+IF(OR(Q199=0,Q199&gt;30),0,HLOOKUP(Q199,$D$363:$AG$383,$B403+1,FALSE))*'02. Controlo'!$F69*P84</f>
        <v>0</v>
      </c>
      <c r="R403" s="41">
        <f>+IF(OR(R199=0,R199&gt;30),0,HLOOKUP(R199,$D$363:$AG$383,$B403+1,FALSE))*'02. Controlo'!$F69*Q84</f>
        <v>0</v>
      </c>
      <c r="S403" s="41">
        <f>+IF(OR(S199=0,S199&gt;30),0,HLOOKUP(S199,$D$363:$AG$383,$B403+1,FALSE))*'02. Controlo'!$F69*R84</f>
        <v>0</v>
      </c>
      <c r="T403" s="41">
        <f>+IF(OR(T199=0,T199&gt;30),0,HLOOKUP(T199,$D$363:$AG$383,$B403+1,FALSE))*'02. Controlo'!$F69*S84</f>
        <v>0</v>
      </c>
      <c r="U403" s="41">
        <f>+IF(OR(U199=0,U199&gt;30),0,HLOOKUP(U199,$D$363:$AG$383,$B403+1,FALSE))*'02. Controlo'!$F69*T84</f>
        <v>0</v>
      </c>
      <c r="V403" s="41">
        <f>+IF(OR(V199=0,V199&gt;30),0,HLOOKUP(V199,$D$363:$AG$383,$B403+1,FALSE))*'02. Controlo'!$F69*U84</f>
        <v>0</v>
      </c>
      <c r="W403" s="41">
        <f>+IF(OR(W199=0,W199&gt;30),0,HLOOKUP(W199,$D$363:$AG$383,$B403+1,FALSE))*'02. Controlo'!$F69*V84</f>
        <v>0</v>
      </c>
      <c r="X403" s="41">
        <f>+IF(OR(X199=0,X199&gt;30),0,HLOOKUP(X199,$D$363:$AG$383,$B403+1,FALSE))*'02. Controlo'!$F69*W84</f>
        <v>0</v>
      </c>
      <c r="Y403" s="41">
        <f>+IF(OR(Y199=0,Y199&gt;30),0,HLOOKUP(Y199,$D$363:$AG$383,$B403+1,FALSE))*'02. Controlo'!$F69*X84</f>
        <v>0</v>
      </c>
      <c r="Z403" s="41">
        <f>+IF(OR(Z199=0,Z199&gt;30),0,HLOOKUP(Z199,$D$363:$AG$383,$B403+1,FALSE))*'02. Controlo'!$F69*Y84</f>
        <v>0</v>
      </c>
      <c r="AA403" s="41">
        <f>+IF(OR(AA199=0,AA199&gt;30),0,HLOOKUP(AA199,$D$363:$AG$383,$B403+1,FALSE))*'02. Controlo'!$F69*Z84</f>
        <v>0</v>
      </c>
      <c r="AB403" s="41">
        <f>+IF(OR(AB199=0,AB199&gt;30),0,HLOOKUP(AB199,$D$363:$AG$383,$B403+1,FALSE))*'02. Controlo'!$F69*AA84</f>
        <v>0</v>
      </c>
      <c r="AC403" s="41">
        <f>+IF(OR(AC199=0,AC199&gt;30),0,HLOOKUP(AC199,$D$363:$AG$383,$B403+1,FALSE))*'02. Controlo'!$F69*AB84</f>
        <v>0</v>
      </c>
      <c r="AD403" s="41">
        <f>+IF(OR(AD199=0,AD199&gt;30),0,HLOOKUP(AD199,$D$363:$AG$383,$B403+1,FALSE))*'02. Controlo'!$F69*AC84</f>
        <v>0</v>
      </c>
      <c r="AE403" s="41">
        <f>+IF(OR(AE199=0,AE199&gt;30),0,HLOOKUP(AE199,$D$363:$AG$383,$B403+1,FALSE))*'02. Controlo'!$F69*AD84</f>
        <v>0</v>
      </c>
      <c r="AF403" s="41">
        <f>+IF(OR(AF199=0,AF199&gt;30),0,HLOOKUP(AF199,$D$363:$AG$383,$B403+1,FALSE))*'02. Controlo'!$F69*AE84</f>
        <v>0</v>
      </c>
      <c r="AG403" s="41">
        <f>+IF(OR(AG199=0,AG199&gt;30),0,HLOOKUP(AG199,$D$363:$AG$383,$B403+1,FALSE))*'02. Controlo'!$F69*AF84</f>
        <v>0</v>
      </c>
    </row>
    <row r="404" spans="1:33" ht="15" customHeight="1" x14ac:dyDescent="0.25">
      <c r="B404" s="36">
        <f t="shared" si="141"/>
        <v>19</v>
      </c>
      <c r="D404" s="41">
        <f>+IF(OR(D200=0,D200&gt;30),0,HLOOKUP(D200,$D$363:$AG$383,$B404+1,FALSE))*'02. Controlo'!$F70*C85</f>
        <v>0</v>
      </c>
      <c r="E404" s="41">
        <f>+IF(OR(E200=0,E200&gt;30),0,HLOOKUP(E200,$D$363:$AG$383,$B404+1,FALSE))*'02. Controlo'!$F70*D85</f>
        <v>0</v>
      </c>
      <c r="F404" s="41">
        <f>+IF(OR(F200=0,F200&gt;30),0,HLOOKUP(F200,$D$363:$AG$383,$B404+1,FALSE))*'02. Controlo'!$F70*E85</f>
        <v>0</v>
      </c>
      <c r="G404" s="41">
        <f>+IF(OR(G200=0,G200&gt;30),0,HLOOKUP(G200,$D$363:$AG$383,$B404+1,FALSE))*'02. Controlo'!$F70*F85</f>
        <v>0</v>
      </c>
      <c r="H404" s="41">
        <f>+IF(OR(H200=0,H200&gt;30),0,HLOOKUP(H200,$D$363:$AG$383,$B404+1,FALSE))*'02. Controlo'!$F70*G85</f>
        <v>0</v>
      </c>
      <c r="I404" s="41">
        <f>+IF(OR(I200=0,I200&gt;30),0,HLOOKUP(I200,$D$363:$AG$383,$B404+1,FALSE))*'02. Controlo'!$F70*H85</f>
        <v>0</v>
      </c>
      <c r="J404" s="41">
        <f>+IF(OR(J200=0,J200&gt;30),0,HLOOKUP(J200,$D$363:$AG$383,$B404+1,FALSE))*'02. Controlo'!$F70*I85</f>
        <v>0</v>
      </c>
      <c r="K404" s="41">
        <f>+IF(OR(K200=0,K200&gt;30),0,HLOOKUP(K200,$D$363:$AG$383,$B404+1,FALSE))*'02. Controlo'!$F70*J85</f>
        <v>0</v>
      </c>
      <c r="L404" s="41">
        <f>+IF(OR(L200=0,L200&gt;30),0,HLOOKUP(L200,$D$363:$AG$383,$B404+1,FALSE))*'02. Controlo'!$F70*K85</f>
        <v>0</v>
      </c>
      <c r="M404" s="41">
        <f>+IF(OR(M200=0,M200&gt;30),0,HLOOKUP(M200,$D$363:$AG$383,$B404+1,FALSE))*'02. Controlo'!$F70*L85</f>
        <v>0</v>
      </c>
      <c r="N404" s="41">
        <f>+IF(OR(N200=0,N200&gt;30),0,HLOOKUP(N200,$D$363:$AG$383,$B404+1,FALSE))*'02. Controlo'!$F70*M85</f>
        <v>0</v>
      </c>
      <c r="O404" s="41">
        <f>+IF(OR(O200=0,O200&gt;30),0,HLOOKUP(O200,$D$363:$AG$383,$B404+1,FALSE))*'02. Controlo'!$F70*N85</f>
        <v>0</v>
      </c>
      <c r="P404" s="41">
        <f>+IF(OR(P200=0,P200&gt;30),0,HLOOKUP(P200,$D$363:$AG$383,$B404+1,FALSE))*'02. Controlo'!$F70*O85</f>
        <v>0</v>
      </c>
      <c r="Q404" s="41">
        <f>+IF(OR(Q200=0,Q200&gt;30),0,HLOOKUP(Q200,$D$363:$AG$383,$B404+1,FALSE))*'02. Controlo'!$F70*P85</f>
        <v>0</v>
      </c>
      <c r="R404" s="41">
        <f>+IF(OR(R200=0,R200&gt;30),0,HLOOKUP(R200,$D$363:$AG$383,$B404+1,FALSE))*'02. Controlo'!$F70*Q85</f>
        <v>0</v>
      </c>
      <c r="S404" s="41">
        <f>+IF(OR(S200=0,S200&gt;30),0,HLOOKUP(S200,$D$363:$AG$383,$B404+1,FALSE))*'02. Controlo'!$F70*R85</f>
        <v>0</v>
      </c>
      <c r="T404" s="41">
        <f>+IF(OR(T200=0,T200&gt;30),0,HLOOKUP(T200,$D$363:$AG$383,$B404+1,FALSE))*'02. Controlo'!$F70*S85</f>
        <v>0</v>
      </c>
      <c r="U404" s="41">
        <f>+IF(OR(U200=0,U200&gt;30),0,HLOOKUP(U200,$D$363:$AG$383,$B404+1,FALSE))*'02. Controlo'!$F70*T85</f>
        <v>0</v>
      </c>
      <c r="V404" s="41">
        <f>+IF(OR(V200=0,V200&gt;30),0,HLOOKUP(V200,$D$363:$AG$383,$B404+1,FALSE))*'02. Controlo'!$F70*U85</f>
        <v>0</v>
      </c>
      <c r="W404" s="41">
        <f>+IF(OR(W200=0,W200&gt;30),0,HLOOKUP(W200,$D$363:$AG$383,$B404+1,FALSE))*'02. Controlo'!$F70*V85</f>
        <v>0</v>
      </c>
      <c r="X404" s="41">
        <f>+IF(OR(X200=0,X200&gt;30),0,HLOOKUP(X200,$D$363:$AG$383,$B404+1,FALSE))*'02. Controlo'!$F70*W85</f>
        <v>0</v>
      </c>
      <c r="Y404" s="41">
        <f>+IF(OR(Y200=0,Y200&gt;30),0,HLOOKUP(Y200,$D$363:$AG$383,$B404+1,FALSE))*'02. Controlo'!$F70*X85</f>
        <v>0</v>
      </c>
      <c r="Z404" s="41">
        <f>+IF(OR(Z200=0,Z200&gt;30),0,HLOOKUP(Z200,$D$363:$AG$383,$B404+1,FALSE))*'02. Controlo'!$F70*Y85</f>
        <v>0</v>
      </c>
      <c r="AA404" s="41">
        <f>+IF(OR(AA200=0,AA200&gt;30),0,HLOOKUP(AA200,$D$363:$AG$383,$B404+1,FALSE))*'02. Controlo'!$F70*Z85</f>
        <v>0</v>
      </c>
      <c r="AB404" s="41">
        <f>+IF(OR(AB200=0,AB200&gt;30),0,HLOOKUP(AB200,$D$363:$AG$383,$B404+1,FALSE))*'02. Controlo'!$F70*AA85</f>
        <v>0</v>
      </c>
      <c r="AC404" s="41">
        <f>+IF(OR(AC200=0,AC200&gt;30),0,HLOOKUP(AC200,$D$363:$AG$383,$B404+1,FALSE))*'02. Controlo'!$F70*AB85</f>
        <v>0</v>
      </c>
      <c r="AD404" s="41">
        <f>+IF(OR(AD200=0,AD200&gt;30),0,HLOOKUP(AD200,$D$363:$AG$383,$B404+1,FALSE))*'02. Controlo'!$F70*AC85</f>
        <v>0</v>
      </c>
      <c r="AE404" s="41">
        <f>+IF(OR(AE200=0,AE200&gt;30),0,HLOOKUP(AE200,$D$363:$AG$383,$B404+1,FALSE))*'02. Controlo'!$F70*AD85</f>
        <v>0</v>
      </c>
      <c r="AF404" s="41">
        <f>+IF(OR(AF200=0,AF200&gt;30),0,HLOOKUP(AF200,$D$363:$AG$383,$B404+1,FALSE))*'02. Controlo'!$F70*AE85</f>
        <v>0</v>
      </c>
      <c r="AG404" s="41">
        <f>+IF(OR(AG200=0,AG200&gt;30),0,HLOOKUP(AG200,$D$363:$AG$383,$B404+1,FALSE))*'02. Controlo'!$F70*AF85</f>
        <v>0</v>
      </c>
    </row>
    <row r="405" spans="1:33" ht="15" customHeight="1" x14ac:dyDescent="0.25">
      <c r="B405" s="36">
        <f t="shared" si="141"/>
        <v>20</v>
      </c>
      <c r="D405" s="41">
        <f>+IF(OR(D201=0,D201&gt;30),0,HLOOKUP(D201,$D$363:$AG$383,$B405+1,FALSE))*'02. Controlo'!$F71*C86</f>
        <v>0</v>
      </c>
      <c r="E405" s="41">
        <f>+IF(OR(E201=0,E201&gt;30),0,HLOOKUP(E201,$D$363:$AG$383,$B405+1,FALSE))*'02. Controlo'!$F71*D86</f>
        <v>0</v>
      </c>
      <c r="F405" s="41">
        <f>+IF(OR(F201=0,F201&gt;30),0,HLOOKUP(F201,$D$363:$AG$383,$B405+1,FALSE))*'02. Controlo'!$F71*E86</f>
        <v>0</v>
      </c>
      <c r="G405" s="41">
        <f>+IF(OR(G201=0,G201&gt;30),0,HLOOKUP(G201,$D$363:$AG$383,$B405+1,FALSE))*'02. Controlo'!$F71*F86</f>
        <v>0</v>
      </c>
      <c r="H405" s="41">
        <f>+IF(OR(H201=0,H201&gt;30),0,HLOOKUP(H201,$D$363:$AG$383,$B405+1,FALSE))*'02. Controlo'!$F71*G86</f>
        <v>0</v>
      </c>
      <c r="I405" s="41">
        <f>+IF(OR(I201=0,I201&gt;30),0,HLOOKUP(I201,$D$363:$AG$383,$B405+1,FALSE))*'02. Controlo'!$F71*H86</f>
        <v>0</v>
      </c>
      <c r="J405" s="41">
        <f>+IF(OR(J201=0,J201&gt;30),0,HLOOKUP(J201,$D$363:$AG$383,$B405+1,FALSE))*'02. Controlo'!$F71*I86</f>
        <v>0</v>
      </c>
      <c r="K405" s="41">
        <f>+IF(OR(K201=0,K201&gt;30),0,HLOOKUP(K201,$D$363:$AG$383,$B405+1,FALSE))*'02. Controlo'!$F71*J86</f>
        <v>0</v>
      </c>
      <c r="L405" s="41">
        <f>+IF(OR(L201=0,L201&gt;30),0,HLOOKUP(L201,$D$363:$AG$383,$B405+1,FALSE))*'02. Controlo'!$F71*K86</f>
        <v>0</v>
      </c>
      <c r="M405" s="41">
        <f>+IF(OR(M201=0,M201&gt;30),0,HLOOKUP(M201,$D$363:$AG$383,$B405+1,FALSE))*'02. Controlo'!$F71*L86</f>
        <v>0</v>
      </c>
      <c r="N405" s="41">
        <f>+IF(OR(N201=0,N201&gt;30),0,HLOOKUP(N201,$D$363:$AG$383,$B405+1,FALSE))*'02. Controlo'!$F71*M86</f>
        <v>0</v>
      </c>
      <c r="O405" s="41">
        <f>+IF(OR(O201=0,O201&gt;30),0,HLOOKUP(O201,$D$363:$AG$383,$B405+1,FALSE))*'02. Controlo'!$F71*N86</f>
        <v>0</v>
      </c>
      <c r="P405" s="41">
        <f>+IF(OR(P201=0,P201&gt;30),0,HLOOKUP(P201,$D$363:$AG$383,$B405+1,FALSE))*'02. Controlo'!$F71*O86</f>
        <v>0</v>
      </c>
      <c r="Q405" s="41">
        <f>+IF(OR(Q201=0,Q201&gt;30),0,HLOOKUP(Q201,$D$363:$AG$383,$B405+1,FALSE))*'02. Controlo'!$F71*P86</f>
        <v>0</v>
      </c>
      <c r="R405" s="41">
        <f>+IF(OR(R201=0,R201&gt;30),0,HLOOKUP(R201,$D$363:$AG$383,$B405+1,FALSE))*'02. Controlo'!$F71*Q86</f>
        <v>0</v>
      </c>
      <c r="S405" s="41">
        <f>+IF(OR(S201=0,S201&gt;30),0,HLOOKUP(S201,$D$363:$AG$383,$B405+1,FALSE))*'02. Controlo'!$F71*R86</f>
        <v>0</v>
      </c>
      <c r="T405" s="41">
        <f>+IF(OR(T201=0,T201&gt;30),0,HLOOKUP(T201,$D$363:$AG$383,$B405+1,FALSE))*'02. Controlo'!$F71*S86</f>
        <v>0</v>
      </c>
      <c r="U405" s="41">
        <f>+IF(OR(U201=0,U201&gt;30),0,HLOOKUP(U201,$D$363:$AG$383,$B405+1,FALSE))*'02. Controlo'!$F71*T86</f>
        <v>0</v>
      </c>
      <c r="V405" s="41">
        <f>+IF(OR(V201=0,V201&gt;30),0,HLOOKUP(V201,$D$363:$AG$383,$B405+1,FALSE))*'02. Controlo'!$F71*U86</f>
        <v>0</v>
      </c>
      <c r="W405" s="41">
        <f>+IF(OR(W201=0,W201&gt;30),0,HLOOKUP(W201,$D$363:$AG$383,$B405+1,FALSE))*'02. Controlo'!$F71*V86</f>
        <v>0</v>
      </c>
      <c r="X405" s="41">
        <f>+IF(OR(X201=0,X201&gt;30),0,HLOOKUP(X201,$D$363:$AG$383,$B405+1,FALSE))*'02. Controlo'!$F71*W86</f>
        <v>0</v>
      </c>
      <c r="Y405" s="41">
        <f>+IF(OR(Y201=0,Y201&gt;30),0,HLOOKUP(Y201,$D$363:$AG$383,$B405+1,FALSE))*'02. Controlo'!$F71*X86</f>
        <v>0</v>
      </c>
      <c r="Z405" s="41">
        <f>+IF(OR(Z201=0,Z201&gt;30),0,HLOOKUP(Z201,$D$363:$AG$383,$B405+1,FALSE))*'02. Controlo'!$F71*Y86</f>
        <v>0</v>
      </c>
      <c r="AA405" s="41">
        <f>+IF(OR(AA201=0,AA201&gt;30),0,HLOOKUP(AA201,$D$363:$AG$383,$B405+1,FALSE))*'02. Controlo'!$F71*Z86</f>
        <v>0</v>
      </c>
      <c r="AB405" s="41">
        <f>+IF(OR(AB201=0,AB201&gt;30),0,HLOOKUP(AB201,$D$363:$AG$383,$B405+1,FALSE))*'02. Controlo'!$F71*AA86</f>
        <v>0</v>
      </c>
      <c r="AC405" s="41">
        <f>+IF(OR(AC201=0,AC201&gt;30),0,HLOOKUP(AC201,$D$363:$AG$383,$B405+1,FALSE))*'02. Controlo'!$F71*AB86</f>
        <v>0</v>
      </c>
      <c r="AD405" s="41">
        <f>+IF(OR(AD201=0,AD201&gt;30),0,HLOOKUP(AD201,$D$363:$AG$383,$B405+1,FALSE))*'02. Controlo'!$F71*AC86</f>
        <v>0</v>
      </c>
      <c r="AE405" s="41">
        <f>+IF(OR(AE201=0,AE201&gt;30),0,HLOOKUP(AE201,$D$363:$AG$383,$B405+1,FALSE))*'02. Controlo'!$F71*AD86</f>
        <v>0</v>
      </c>
      <c r="AF405" s="41">
        <f>+IF(OR(AF201=0,AF201&gt;30),0,HLOOKUP(AF201,$D$363:$AG$383,$B405+1,FALSE))*'02. Controlo'!$F71*AE86</f>
        <v>0</v>
      </c>
      <c r="AG405" s="41">
        <f>+IF(OR(AG201=0,AG201&gt;30),0,HLOOKUP(AG201,$D$363:$AG$383,$B405+1,FALSE))*'02. Controlo'!$F71*AF86</f>
        <v>0</v>
      </c>
    </row>
    <row r="406" spans="1:33" ht="15" customHeight="1" x14ac:dyDescent="0.25">
      <c r="B406" s="36"/>
    </row>
    <row r="407" spans="1:33" ht="15" customHeight="1" x14ac:dyDescent="0.25">
      <c r="A407" s="2" t="s">
        <v>87</v>
      </c>
      <c r="B407" s="34" t="s">
        <v>88</v>
      </c>
      <c r="C407" s="35"/>
      <c r="D407" s="25"/>
      <c r="E407" s="25"/>
      <c r="F407" s="25"/>
      <c r="G407" s="25"/>
      <c r="H407" s="25"/>
      <c r="I407" s="25"/>
      <c r="J407" s="25"/>
      <c r="K407" s="25"/>
      <c r="L407" s="25"/>
      <c r="M407" s="25"/>
      <c r="N407" s="25"/>
      <c r="O407" s="25"/>
      <c r="P407" s="25"/>
      <c r="Q407" s="25"/>
      <c r="R407" s="25"/>
      <c r="S407" s="25"/>
      <c r="T407" s="25"/>
      <c r="U407" s="25"/>
      <c r="V407" s="25"/>
      <c r="W407" s="25"/>
      <c r="X407" s="25"/>
      <c r="Y407" s="25"/>
      <c r="Z407" s="25"/>
      <c r="AA407" s="25"/>
      <c r="AB407" s="25"/>
      <c r="AC407" s="25"/>
      <c r="AD407" s="25"/>
      <c r="AE407" s="25"/>
      <c r="AF407" s="25"/>
      <c r="AG407" s="25"/>
    </row>
    <row r="408" spans="1:33" ht="15" customHeight="1" x14ac:dyDescent="0.25"/>
    <row r="409" spans="1:33" ht="15" customHeight="1" x14ac:dyDescent="0.25">
      <c r="B409" s="36">
        <v>1</v>
      </c>
      <c r="C409" s="27">
        <f>IF('02. Controlo'!F52=0,0,+IRR(D409:AG409))</f>
        <v>0.17307879486304434</v>
      </c>
      <c r="D409" s="41">
        <f t="shared" ref="D409:AG409" si="142">+D318+D340+D386</f>
        <v>0</v>
      </c>
      <c r="E409" s="41">
        <f t="shared" si="142"/>
        <v>-63570.915787980397</v>
      </c>
      <c r="F409" s="41">
        <f t="shared" si="142"/>
        <v>0</v>
      </c>
      <c r="G409" s="41">
        <f t="shared" si="142"/>
        <v>0</v>
      </c>
      <c r="H409" s="41">
        <f t="shared" si="142"/>
        <v>909.09090909090901</v>
      </c>
      <c r="I409" s="41">
        <f t="shared" si="142"/>
        <v>909.09090909090901</v>
      </c>
      <c r="J409" s="41">
        <f t="shared" si="142"/>
        <v>138901.9610989886</v>
      </c>
      <c r="K409" s="41">
        <f t="shared" si="142"/>
        <v>0</v>
      </c>
      <c r="L409" s="41">
        <f t="shared" si="142"/>
        <v>0</v>
      </c>
      <c r="M409" s="41">
        <f t="shared" si="142"/>
        <v>0</v>
      </c>
      <c r="N409" s="41">
        <f t="shared" si="142"/>
        <v>0</v>
      </c>
      <c r="O409" s="41">
        <f t="shared" si="142"/>
        <v>0</v>
      </c>
      <c r="P409" s="41">
        <f t="shared" si="142"/>
        <v>0</v>
      </c>
      <c r="Q409" s="41">
        <f t="shared" si="142"/>
        <v>0</v>
      </c>
      <c r="R409" s="41">
        <f t="shared" si="142"/>
        <v>0</v>
      </c>
      <c r="S409" s="41">
        <f t="shared" si="142"/>
        <v>0</v>
      </c>
      <c r="T409" s="41">
        <f t="shared" si="142"/>
        <v>0</v>
      </c>
      <c r="U409" s="41">
        <f t="shared" si="142"/>
        <v>0</v>
      </c>
      <c r="V409" s="41">
        <f t="shared" si="142"/>
        <v>0</v>
      </c>
      <c r="W409" s="41">
        <f t="shared" si="142"/>
        <v>0</v>
      </c>
      <c r="X409" s="41">
        <f t="shared" si="142"/>
        <v>0</v>
      </c>
      <c r="Y409" s="41">
        <f t="shared" si="142"/>
        <v>0</v>
      </c>
      <c r="Z409" s="41">
        <f t="shared" si="142"/>
        <v>0</v>
      </c>
      <c r="AA409" s="41">
        <f t="shared" si="142"/>
        <v>0</v>
      </c>
      <c r="AB409" s="41">
        <f t="shared" si="142"/>
        <v>0</v>
      </c>
      <c r="AC409" s="41">
        <f t="shared" si="142"/>
        <v>0</v>
      </c>
      <c r="AD409" s="41">
        <f t="shared" si="142"/>
        <v>0</v>
      </c>
      <c r="AE409" s="41">
        <f t="shared" si="142"/>
        <v>0</v>
      </c>
      <c r="AF409" s="41">
        <f t="shared" si="142"/>
        <v>0</v>
      </c>
      <c r="AG409" s="41">
        <f t="shared" si="142"/>
        <v>0</v>
      </c>
    </row>
    <row r="410" spans="1:33" ht="15" customHeight="1" x14ac:dyDescent="0.25">
      <c r="B410" s="36">
        <f>+B409+1</f>
        <v>2</v>
      </c>
      <c r="C410" s="27">
        <f>IF('02. Controlo'!F53=0,0,+IRR(D410:AG410))</f>
        <v>0.14715080859118324</v>
      </c>
      <c r="D410" s="41">
        <f t="shared" ref="D410:AG410" si="143">+D319+D341+D387</f>
        <v>0</v>
      </c>
      <c r="E410" s="41">
        <f t="shared" si="143"/>
        <v>-44254.000129531691</v>
      </c>
      <c r="F410" s="41">
        <f t="shared" si="143"/>
        <v>-18000</v>
      </c>
      <c r="G410" s="41">
        <f t="shared" si="143"/>
        <v>0</v>
      </c>
      <c r="H410" s="41">
        <f t="shared" si="143"/>
        <v>0</v>
      </c>
      <c r="I410" s="41">
        <f t="shared" si="143"/>
        <v>0</v>
      </c>
      <c r="J410" s="41">
        <f t="shared" si="143"/>
        <v>1090.9090909090908</v>
      </c>
      <c r="K410" s="41">
        <f t="shared" si="143"/>
        <v>135356.65198044071</v>
      </c>
      <c r="L410" s="41">
        <f t="shared" si="143"/>
        <v>0</v>
      </c>
      <c r="M410" s="41">
        <f t="shared" si="143"/>
        <v>0</v>
      </c>
      <c r="N410" s="41">
        <f t="shared" si="143"/>
        <v>0</v>
      </c>
      <c r="O410" s="41">
        <f t="shared" si="143"/>
        <v>0</v>
      </c>
      <c r="P410" s="41">
        <f t="shared" si="143"/>
        <v>0</v>
      </c>
      <c r="Q410" s="41">
        <f t="shared" si="143"/>
        <v>0</v>
      </c>
      <c r="R410" s="41">
        <f t="shared" si="143"/>
        <v>0</v>
      </c>
      <c r="S410" s="41">
        <f t="shared" si="143"/>
        <v>0</v>
      </c>
      <c r="T410" s="41">
        <f t="shared" si="143"/>
        <v>0</v>
      </c>
      <c r="U410" s="41">
        <f t="shared" si="143"/>
        <v>0</v>
      </c>
      <c r="V410" s="41">
        <f t="shared" si="143"/>
        <v>0</v>
      </c>
      <c r="W410" s="41">
        <f t="shared" si="143"/>
        <v>0</v>
      </c>
      <c r="X410" s="41">
        <f t="shared" si="143"/>
        <v>0</v>
      </c>
      <c r="Y410" s="41">
        <f t="shared" si="143"/>
        <v>0</v>
      </c>
      <c r="Z410" s="41">
        <f t="shared" si="143"/>
        <v>0</v>
      </c>
      <c r="AA410" s="41">
        <f t="shared" si="143"/>
        <v>0</v>
      </c>
      <c r="AB410" s="41">
        <f t="shared" si="143"/>
        <v>0</v>
      </c>
      <c r="AC410" s="41">
        <f t="shared" si="143"/>
        <v>0</v>
      </c>
      <c r="AD410" s="41">
        <f t="shared" si="143"/>
        <v>0</v>
      </c>
      <c r="AE410" s="41">
        <f t="shared" si="143"/>
        <v>0</v>
      </c>
      <c r="AF410" s="41">
        <f t="shared" si="143"/>
        <v>0</v>
      </c>
      <c r="AG410" s="41">
        <f t="shared" si="143"/>
        <v>0</v>
      </c>
    </row>
    <row r="411" spans="1:33" ht="15" customHeight="1" x14ac:dyDescent="0.25">
      <c r="B411" s="36">
        <f t="shared" ref="B411:B428" si="144">+B410+1</f>
        <v>3</v>
      </c>
      <c r="C411" s="27">
        <f>IF('02. Controlo'!F54=0,0,+IRR(D411:AG411))</f>
        <v>0.1723374109357303</v>
      </c>
      <c r="D411" s="41">
        <f t="shared" ref="D411:AG411" si="145">+D320+D342+D388</f>
        <v>0</v>
      </c>
      <c r="E411" s="41">
        <f t="shared" si="145"/>
        <v>0</v>
      </c>
      <c r="F411" s="41">
        <f t="shared" si="145"/>
        <v>-10500.000001537695</v>
      </c>
      <c r="G411" s="41">
        <f t="shared" si="145"/>
        <v>-14000</v>
      </c>
      <c r="H411" s="41">
        <f t="shared" si="145"/>
        <v>-10500</v>
      </c>
      <c r="I411" s="41">
        <f t="shared" si="145"/>
        <v>0</v>
      </c>
      <c r="J411" s="41">
        <f t="shared" si="145"/>
        <v>0</v>
      </c>
      <c r="K411" s="41">
        <f t="shared" si="145"/>
        <v>66614.198474128178</v>
      </c>
      <c r="L411" s="41">
        <f t="shared" si="145"/>
        <v>0</v>
      </c>
      <c r="M411" s="41">
        <f t="shared" si="145"/>
        <v>0</v>
      </c>
      <c r="N411" s="41">
        <f t="shared" si="145"/>
        <v>0</v>
      </c>
      <c r="O411" s="41">
        <f t="shared" si="145"/>
        <v>0</v>
      </c>
      <c r="P411" s="41">
        <f t="shared" si="145"/>
        <v>0</v>
      </c>
      <c r="Q411" s="41">
        <f t="shared" si="145"/>
        <v>0</v>
      </c>
      <c r="R411" s="41">
        <f t="shared" si="145"/>
        <v>0</v>
      </c>
      <c r="S411" s="41">
        <f t="shared" si="145"/>
        <v>0</v>
      </c>
      <c r="T411" s="41">
        <f t="shared" si="145"/>
        <v>0</v>
      </c>
      <c r="U411" s="41">
        <f t="shared" si="145"/>
        <v>0</v>
      </c>
      <c r="V411" s="41">
        <f t="shared" si="145"/>
        <v>0</v>
      </c>
      <c r="W411" s="41">
        <f t="shared" si="145"/>
        <v>0</v>
      </c>
      <c r="X411" s="41">
        <f t="shared" si="145"/>
        <v>0</v>
      </c>
      <c r="Y411" s="41">
        <f t="shared" si="145"/>
        <v>0</v>
      </c>
      <c r="Z411" s="41">
        <f t="shared" si="145"/>
        <v>0</v>
      </c>
      <c r="AA411" s="41">
        <f t="shared" si="145"/>
        <v>0</v>
      </c>
      <c r="AB411" s="41">
        <f t="shared" si="145"/>
        <v>0</v>
      </c>
      <c r="AC411" s="41">
        <f t="shared" si="145"/>
        <v>0</v>
      </c>
      <c r="AD411" s="41">
        <f t="shared" si="145"/>
        <v>0</v>
      </c>
      <c r="AE411" s="41">
        <f t="shared" si="145"/>
        <v>0</v>
      </c>
      <c r="AF411" s="41">
        <f t="shared" si="145"/>
        <v>0</v>
      </c>
      <c r="AG411" s="41">
        <f t="shared" si="145"/>
        <v>0</v>
      </c>
    </row>
    <row r="412" spans="1:33" ht="15" customHeight="1" x14ac:dyDescent="0.25">
      <c r="B412" s="36">
        <f t="shared" si="144"/>
        <v>4</v>
      </c>
      <c r="C412" s="27">
        <f>IF('02. Controlo'!F55=0,0,+IRR(D412:AG412))</f>
        <v>0.14641936761760932</v>
      </c>
      <c r="D412" s="41">
        <f t="shared" ref="D412:AG412" si="146">+D321+D343+D389</f>
        <v>-50992.839118862757</v>
      </c>
      <c r="E412" s="41">
        <f t="shared" si="146"/>
        <v>0</v>
      </c>
      <c r="F412" s="41">
        <f t="shared" si="146"/>
        <v>694.57500000000016</v>
      </c>
      <c r="G412" s="41">
        <f t="shared" si="146"/>
        <v>694.57500000000016</v>
      </c>
      <c r="H412" s="41">
        <f t="shared" si="146"/>
        <v>694.57500000000016</v>
      </c>
      <c r="I412" s="41">
        <f t="shared" si="146"/>
        <v>3472.8750000000005</v>
      </c>
      <c r="J412" s="41">
        <f t="shared" si="146"/>
        <v>108622.61763928973</v>
      </c>
      <c r="K412" s="41">
        <f t="shared" si="146"/>
        <v>0</v>
      </c>
      <c r="L412" s="41">
        <f t="shared" si="146"/>
        <v>0</v>
      </c>
      <c r="M412" s="41">
        <f t="shared" si="146"/>
        <v>0</v>
      </c>
      <c r="N412" s="41">
        <f t="shared" si="146"/>
        <v>0</v>
      </c>
      <c r="O412" s="41">
        <f t="shared" si="146"/>
        <v>0</v>
      </c>
      <c r="P412" s="41">
        <f t="shared" si="146"/>
        <v>0</v>
      </c>
      <c r="Q412" s="41">
        <f t="shared" si="146"/>
        <v>0</v>
      </c>
      <c r="R412" s="41">
        <f t="shared" si="146"/>
        <v>0</v>
      </c>
      <c r="S412" s="41">
        <f t="shared" si="146"/>
        <v>0</v>
      </c>
      <c r="T412" s="41">
        <f t="shared" si="146"/>
        <v>0</v>
      </c>
      <c r="U412" s="41">
        <f t="shared" si="146"/>
        <v>0</v>
      </c>
      <c r="V412" s="41">
        <f t="shared" si="146"/>
        <v>0</v>
      </c>
      <c r="W412" s="41">
        <f t="shared" si="146"/>
        <v>0</v>
      </c>
      <c r="X412" s="41">
        <f t="shared" si="146"/>
        <v>0</v>
      </c>
      <c r="Y412" s="41">
        <f t="shared" si="146"/>
        <v>0</v>
      </c>
      <c r="Z412" s="41">
        <f t="shared" si="146"/>
        <v>0</v>
      </c>
      <c r="AA412" s="41">
        <f t="shared" si="146"/>
        <v>0</v>
      </c>
      <c r="AB412" s="41">
        <f t="shared" si="146"/>
        <v>0</v>
      </c>
      <c r="AC412" s="41">
        <f t="shared" si="146"/>
        <v>0</v>
      </c>
      <c r="AD412" s="41">
        <f t="shared" si="146"/>
        <v>0</v>
      </c>
      <c r="AE412" s="41">
        <f t="shared" si="146"/>
        <v>0</v>
      </c>
      <c r="AF412" s="41">
        <f t="shared" si="146"/>
        <v>0</v>
      </c>
      <c r="AG412" s="41">
        <f t="shared" si="146"/>
        <v>0</v>
      </c>
    </row>
    <row r="413" spans="1:33" ht="15" customHeight="1" x14ac:dyDescent="0.25">
      <c r="B413" s="36">
        <f t="shared" si="144"/>
        <v>5</v>
      </c>
      <c r="C413" s="27">
        <f>IF('02. Controlo'!F56=0,0,+IRR(D413:AG413))</f>
        <v>0.18267441479763669</v>
      </c>
      <c r="D413" s="41">
        <f t="shared" ref="D413:AG413" si="147">+D322+D344+D390</f>
        <v>0</v>
      </c>
      <c r="E413" s="41">
        <f t="shared" si="147"/>
        <v>0</v>
      </c>
      <c r="F413" s="41">
        <f t="shared" si="147"/>
        <v>-37246.467048759921</v>
      </c>
      <c r="G413" s="41">
        <f t="shared" si="147"/>
        <v>-15000</v>
      </c>
      <c r="H413" s="41">
        <f t="shared" si="147"/>
        <v>0</v>
      </c>
      <c r="I413" s="41">
        <f t="shared" si="147"/>
        <v>0</v>
      </c>
      <c r="J413" s="41">
        <f t="shared" si="147"/>
        <v>0</v>
      </c>
      <c r="K413" s="41">
        <f t="shared" si="147"/>
        <v>1337.9520664125005</v>
      </c>
      <c r="L413" s="41">
        <f t="shared" si="147"/>
        <v>1337.9520664125005</v>
      </c>
      <c r="M413" s="41">
        <f t="shared" si="147"/>
        <v>158136.18010158179</v>
      </c>
      <c r="N413" s="41">
        <f t="shared" si="147"/>
        <v>0</v>
      </c>
      <c r="O413" s="41">
        <f t="shared" si="147"/>
        <v>0</v>
      </c>
      <c r="P413" s="41">
        <f t="shared" si="147"/>
        <v>0</v>
      </c>
      <c r="Q413" s="41">
        <f t="shared" si="147"/>
        <v>0</v>
      </c>
      <c r="R413" s="41">
        <f t="shared" si="147"/>
        <v>0</v>
      </c>
      <c r="S413" s="41">
        <f t="shared" si="147"/>
        <v>0</v>
      </c>
      <c r="T413" s="41">
        <f t="shared" si="147"/>
        <v>0</v>
      </c>
      <c r="U413" s="41">
        <f t="shared" si="147"/>
        <v>0</v>
      </c>
      <c r="V413" s="41">
        <f t="shared" si="147"/>
        <v>0</v>
      </c>
      <c r="W413" s="41">
        <f t="shared" si="147"/>
        <v>0</v>
      </c>
      <c r="X413" s="41">
        <f t="shared" si="147"/>
        <v>0</v>
      </c>
      <c r="Y413" s="41">
        <f t="shared" si="147"/>
        <v>0</v>
      </c>
      <c r="Z413" s="41">
        <f t="shared" si="147"/>
        <v>0</v>
      </c>
      <c r="AA413" s="41">
        <f t="shared" si="147"/>
        <v>0</v>
      </c>
      <c r="AB413" s="41">
        <f t="shared" si="147"/>
        <v>0</v>
      </c>
      <c r="AC413" s="41">
        <f t="shared" si="147"/>
        <v>0</v>
      </c>
      <c r="AD413" s="41">
        <f t="shared" si="147"/>
        <v>0</v>
      </c>
      <c r="AE413" s="41">
        <f t="shared" si="147"/>
        <v>0</v>
      </c>
      <c r="AF413" s="41">
        <f t="shared" si="147"/>
        <v>0</v>
      </c>
      <c r="AG413" s="41">
        <f t="shared" si="147"/>
        <v>0</v>
      </c>
    </row>
    <row r="414" spans="1:33" ht="15" customHeight="1" x14ac:dyDescent="0.25">
      <c r="B414" s="36">
        <f t="shared" si="144"/>
        <v>6</v>
      </c>
      <c r="C414" s="27">
        <f>IF('02. Controlo'!F57=0,0,+IRR(D414:AG414))</f>
        <v>0.15744783219544223</v>
      </c>
      <c r="D414" s="41">
        <f t="shared" ref="D414:AG414" si="148">+D323+D345+D391</f>
        <v>0</v>
      </c>
      <c r="E414" s="41">
        <f t="shared" si="148"/>
        <v>-13500.000001977038</v>
      </c>
      <c r="F414" s="41">
        <f t="shared" si="148"/>
        <v>-18000</v>
      </c>
      <c r="G414" s="41">
        <f t="shared" si="148"/>
        <v>-13500</v>
      </c>
      <c r="H414" s="41">
        <f t="shared" si="148"/>
        <v>0</v>
      </c>
      <c r="I414" s="41">
        <f t="shared" si="148"/>
        <v>0</v>
      </c>
      <c r="J414" s="41">
        <f t="shared" si="148"/>
        <v>0</v>
      </c>
      <c r="K414" s="41">
        <f t="shared" si="148"/>
        <v>994.50511363636394</v>
      </c>
      <c r="L414" s="41">
        <f t="shared" si="148"/>
        <v>107742.57681891815</v>
      </c>
      <c r="M414" s="41">
        <f t="shared" si="148"/>
        <v>0</v>
      </c>
      <c r="N414" s="41">
        <f t="shared" si="148"/>
        <v>0</v>
      </c>
      <c r="O414" s="41">
        <f t="shared" si="148"/>
        <v>0</v>
      </c>
      <c r="P414" s="41">
        <f t="shared" si="148"/>
        <v>0</v>
      </c>
      <c r="Q414" s="41">
        <f t="shared" si="148"/>
        <v>0</v>
      </c>
      <c r="R414" s="41">
        <f t="shared" si="148"/>
        <v>0</v>
      </c>
      <c r="S414" s="41">
        <f t="shared" si="148"/>
        <v>0</v>
      </c>
      <c r="T414" s="41">
        <f t="shared" si="148"/>
        <v>0</v>
      </c>
      <c r="U414" s="41">
        <f t="shared" si="148"/>
        <v>0</v>
      </c>
      <c r="V414" s="41">
        <f t="shared" si="148"/>
        <v>0</v>
      </c>
      <c r="W414" s="41">
        <f t="shared" si="148"/>
        <v>0</v>
      </c>
      <c r="X414" s="41">
        <f t="shared" si="148"/>
        <v>0</v>
      </c>
      <c r="Y414" s="41">
        <f t="shared" si="148"/>
        <v>0</v>
      </c>
      <c r="Z414" s="41">
        <f t="shared" si="148"/>
        <v>0</v>
      </c>
      <c r="AA414" s="41">
        <f t="shared" si="148"/>
        <v>0</v>
      </c>
      <c r="AB414" s="41">
        <f t="shared" si="148"/>
        <v>0</v>
      </c>
      <c r="AC414" s="41">
        <f t="shared" si="148"/>
        <v>0</v>
      </c>
      <c r="AD414" s="41">
        <f t="shared" si="148"/>
        <v>0</v>
      </c>
      <c r="AE414" s="41">
        <f t="shared" si="148"/>
        <v>0</v>
      </c>
      <c r="AF414" s="41">
        <f t="shared" si="148"/>
        <v>0</v>
      </c>
      <c r="AG414" s="41">
        <f t="shared" si="148"/>
        <v>0</v>
      </c>
    </row>
    <row r="415" spans="1:33" ht="15" customHeight="1" x14ac:dyDescent="0.25">
      <c r="B415" s="36">
        <f t="shared" si="144"/>
        <v>7</v>
      </c>
      <c r="C415" s="27">
        <f>IF('02. Controlo'!F58=0,0,+IRR(D415:AG415))</f>
        <v>0.1723374109357303</v>
      </c>
      <c r="D415" s="41">
        <f t="shared" ref="D415:AG415" si="149">+D324+D346+D392</f>
        <v>0</v>
      </c>
      <c r="E415" s="41">
        <f t="shared" si="149"/>
        <v>0</v>
      </c>
      <c r="F415" s="41">
        <f t="shared" si="149"/>
        <v>-9000.0000013180252</v>
      </c>
      <c r="G415" s="41">
        <f t="shared" si="149"/>
        <v>-12000</v>
      </c>
      <c r="H415" s="41">
        <f t="shared" si="149"/>
        <v>-9000</v>
      </c>
      <c r="I415" s="41">
        <f t="shared" si="149"/>
        <v>0</v>
      </c>
      <c r="J415" s="41">
        <f t="shared" si="149"/>
        <v>0</v>
      </c>
      <c r="K415" s="41">
        <f t="shared" si="149"/>
        <v>57097.884406395584</v>
      </c>
      <c r="L415" s="41">
        <f t="shared" si="149"/>
        <v>0</v>
      </c>
      <c r="M415" s="41">
        <f t="shared" si="149"/>
        <v>0</v>
      </c>
      <c r="N415" s="41">
        <f t="shared" si="149"/>
        <v>0</v>
      </c>
      <c r="O415" s="41">
        <f t="shared" si="149"/>
        <v>0</v>
      </c>
      <c r="P415" s="41">
        <f t="shared" si="149"/>
        <v>0</v>
      </c>
      <c r="Q415" s="41">
        <f t="shared" si="149"/>
        <v>0</v>
      </c>
      <c r="R415" s="41">
        <f t="shared" si="149"/>
        <v>0</v>
      </c>
      <c r="S415" s="41">
        <f t="shared" si="149"/>
        <v>0</v>
      </c>
      <c r="T415" s="41">
        <f t="shared" si="149"/>
        <v>0</v>
      </c>
      <c r="U415" s="41">
        <f t="shared" si="149"/>
        <v>0</v>
      </c>
      <c r="V415" s="41">
        <f t="shared" si="149"/>
        <v>0</v>
      </c>
      <c r="W415" s="41">
        <f t="shared" si="149"/>
        <v>0</v>
      </c>
      <c r="X415" s="41">
        <f t="shared" si="149"/>
        <v>0</v>
      </c>
      <c r="Y415" s="41">
        <f t="shared" si="149"/>
        <v>0</v>
      </c>
      <c r="Z415" s="41">
        <f t="shared" si="149"/>
        <v>0</v>
      </c>
      <c r="AA415" s="41">
        <f t="shared" si="149"/>
        <v>0</v>
      </c>
      <c r="AB415" s="41">
        <f t="shared" si="149"/>
        <v>0</v>
      </c>
      <c r="AC415" s="41">
        <f t="shared" si="149"/>
        <v>0</v>
      </c>
      <c r="AD415" s="41">
        <f t="shared" si="149"/>
        <v>0</v>
      </c>
      <c r="AE415" s="41">
        <f t="shared" si="149"/>
        <v>0</v>
      </c>
      <c r="AF415" s="41">
        <f t="shared" si="149"/>
        <v>0</v>
      </c>
      <c r="AG415" s="41">
        <f t="shared" si="149"/>
        <v>0</v>
      </c>
    </row>
    <row r="416" spans="1:33" ht="15" customHeight="1" x14ac:dyDescent="0.25">
      <c r="B416" s="36">
        <f t="shared" si="144"/>
        <v>8</v>
      </c>
      <c r="C416" s="27">
        <f>IF('02. Controlo'!F59=0,0,+IRR(D416:AG416))</f>
        <v>0.17172869878238184</v>
      </c>
      <c r="D416" s="41">
        <f t="shared" ref="D416:AG416" si="150">+D325+D347+D393</f>
        <v>0</v>
      </c>
      <c r="E416" s="41">
        <f t="shared" si="150"/>
        <v>0</v>
      </c>
      <c r="F416" s="41">
        <f t="shared" si="150"/>
        <v>0</v>
      </c>
      <c r="G416" s="41">
        <f t="shared" si="150"/>
        <v>-125720.77641926515</v>
      </c>
      <c r="H416" s="41">
        <f t="shared" si="150"/>
        <v>1337.9520664125005</v>
      </c>
      <c r="I416" s="41">
        <f t="shared" si="150"/>
        <v>6689.760332062503</v>
      </c>
      <c r="J416" s="41">
        <f t="shared" si="150"/>
        <v>192574.34915981462</v>
      </c>
      <c r="K416" s="41">
        <f t="shared" si="150"/>
        <v>0</v>
      </c>
      <c r="L416" s="41">
        <f t="shared" si="150"/>
        <v>0</v>
      </c>
      <c r="M416" s="41">
        <f t="shared" si="150"/>
        <v>0</v>
      </c>
      <c r="N416" s="41">
        <f t="shared" si="150"/>
        <v>0</v>
      </c>
      <c r="O416" s="41">
        <f t="shared" si="150"/>
        <v>0</v>
      </c>
      <c r="P416" s="41">
        <f t="shared" si="150"/>
        <v>0</v>
      </c>
      <c r="Q416" s="41">
        <f t="shared" si="150"/>
        <v>0</v>
      </c>
      <c r="R416" s="41">
        <f t="shared" si="150"/>
        <v>0</v>
      </c>
      <c r="S416" s="41">
        <f t="shared" si="150"/>
        <v>0</v>
      </c>
      <c r="T416" s="41">
        <f t="shared" si="150"/>
        <v>0</v>
      </c>
      <c r="U416" s="41">
        <f t="shared" si="150"/>
        <v>0</v>
      </c>
      <c r="V416" s="41">
        <f t="shared" si="150"/>
        <v>0</v>
      </c>
      <c r="W416" s="41">
        <f t="shared" si="150"/>
        <v>0</v>
      </c>
      <c r="X416" s="41">
        <f t="shared" si="150"/>
        <v>0</v>
      </c>
      <c r="Y416" s="41">
        <f t="shared" si="150"/>
        <v>0</v>
      </c>
      <c r="Z416" s="41">
        <f t="shared" si="150"/>
        <v>0</v>
      </c>
      <c r="AA416" s="41">
        <f t="shared" si="150"/>
        <v>0</v>
      </c>
      <c r="AB416" s="41">
        <f t="shared" si="150"/>
        <v>0</v>
      </c>
      <c r="AC416" s="41">
        <f t="shared" si="150"/>
        <v>0</v>
      </c>
      <c r="AD416" s="41">
        <f t="shared" si="150"/>
        <v>0</v>
      </c>
      <c r="AE416" s="41">
        <f t="shared" si="150"/>
        <v>0</v>
      </c>
      <c r="AF416" s="41">
        <f t="shared" si="150"/>
        <v>0</v>
      </c>
      <c r="AG416" s="41">
        <f t="shared" si="150"/>
        <v>0</v>
      </c>
    </row>
    <row r="417" spans="1:33" ht="15" customHeight="1" x14ac:dyDescent="0.25">
      <c r="B417" s="36">
        <f t="shared" si="144"/>
        <v>9</v>
      </c>
      <c r="C417" s="27">
        <f>IF('02. Controlo'!F60=0,0,+IRR(D417:AG417))</f>
        <v>0.15558749540355765</v>
      </c>
      <c r="D417" s="41">
        <f t="shared" ref="D417:AG417" si="151">+D326+D348+D394</f>
        <v>0</v>
      </c>
      <c r="E417" s="41">
        <f t="shared" si="151"/>
        <v>0</v>
      </c>
      <c r="F417" s="41">
        <f t="shared" si="151"/>
        <v>-150864.9317031182</v>
      </c>
      <c r="G417" s="41">
        <f t="shared" si="151"/>
        <v>1605.5424796950006</v>
      </c>
      <c r="H417" s="41">
        <f t="shared" si="151"/>
        <v>8027.7123984750033</v>
      </c>
      <c r="I417" s="41">
        <f t="shared" si="151"/>
        <v>8027.7123984750033</v>
      </c>
      <c r="J417" s="41">
        <f t="shared" si="151"/>
        <v>8027.7123984750033</v>
      </c>
      <c r="K417" s="41">
        <f t="shared" si="151"/>
        <v>275639.09070973413</v>
      </c>
      <c r="L417" s="41">
        <f t="shared" si="151"/>
        <v>0</v>
      </c>
      <c r="M417" s="41">
        <f t="shared" si="151"/>
        <v>0</v>
      </c>
      <c r="N417" s="41">
        <f t="shared" si="151"/>
        <v>0</v>
      </c>
      <c r="O417" s="41">
        <f t="shared" si="151"/>
        <v>0</v>
      </c>
      <c r="P417" s="41">
        <f t="shared" si="151"/>
        <v>0</v>
      </c>
      <c r="Q417" s="41">
        <f t="shared" si="151"/>
        <v>0</v>
      </c>
      <c r="R417" s="41">
        <f t="shared" si="151"/>
        <v>0</v>
      </c>
      <c r="S417" s="41">
        <f t="shared" si="151"/>
        <v>0</v>
      </c>
      <c r="T417" s="41">
        <f t="shared" si="151"/>
        <v>0</v>
      </c>
      <c r="U417" s="41">
        <f t="shared" si="151"/>
        <v>0</v>
      </c>
      <c r="V417" s="41">
        <f t="shared" si="151"/>
        <v>0</v>
      </c>
      <c r="W417" s="41">
        <f t="shared" si="151"/>
        <v>0</v>
      </c>
      <c r="X417" s="41">
        <f t="shared" si="151"/>
        <v>0</v>
      </c>
      <c r="Y417" s="41">
        <f t="shared" si="151"/>
        <v>0</v>
      </c>
      <c r="Z417" s="41">
        <f t="shared" si="151"/>
        <v>0</v>
      </c>
      <c r="AA417" s="41">
        <f t="shared" si="151"/>
        <v>0</v>
      </c>
      <c r="AB417" s="41">
        <f t="shared" si="151"/>
        <v>0</v>
      </c>
      <c r="AC417" s="41">
        <f t="shared" si="151"/>
        <v>0</v>
      </c>
      <c r="AD417" s="41">
        <f t="shared" si="151"/>
        <v>0</v>
      </c>
      <c r="AE417" s="41">
        <f t="shared" si="151"/>
        <v>0</v>
      </c>
      <c r="AF417" s="41">
        <f t="shared" si="151"/>
        <v>0</v>
      </c>
      <c r="AG417" s="41">
        <f t="shared" si="151"/>
        <v>0</v>
      </c>
    </row>
    <row r="418" spans="1:33" ht="15" customHeight="1" x14ac:dyDescent="0.25">
      <c r="B418" s="36">
        <f t="shared" si="144"/>
        <v>10</v>
      </c>
      <c r="C418" s="27">
        <f>IF('02. Controlo'!F61=0,0,+IRR(D418:AG418))</f>
        <v>0.1052222294182561</v>
      </c>
      <c r="D418" s="41">
        <f t="shared" ref="D418:AG418" si="152">+D327+D349+D395</f>
        <v>-206882.22278438316</v>
      </c>
      <c r="E418" s="41">
        <f t="shared" si="152"/>
        <v>13636.363636363636</v>
      </c>
      <c r="F418" s="41">
        <f t="shared" si="152"/>
        <v>18181.818181818184</v>
      </c>
      <c r="G418" s="41">
        <f t="shared" si="152"/>
        <v>18181.818181818184</v>
      </c>
      <c r="H418" s="41">
        <f t="shared" si="152"/>
        <v>27272.727272727272</v>
      </c>
      <c r="I418" s="41">
        <f t="shared" si="152"/>
        <v>27272.727272727272</v>
      </c>
      <c r="J418" s="41">
        <f t="shared" si="152"/>
        <v>27272.727272727272</v>
      </c>
      <c r="K418" s="41">
        <f t="shared" si="152"/>
        <v>27272.727272727272</v>
      </c>
      <c r="L418" s="41">
        <f t="shared" si="152"/>
        <v>27272.727272727272</v>
      </c>
      <c r="M418" s="41">
        <f t="shared" si="152"/>
        <v>222991.80422787875</v>
      </c>
      <c r="N418" s="41">
        <f t="shared" si="152"/>
        <v>0</v>
      </c>
      <c r="O418" s="41">
        <f t="shared" si="152"/>
        <v>0</v>
      </c>
      <c r="P418" s="41">
        <f t="shared" si="152"/>
        <v>0</v>
      </c>
      <c r="Q418" s="41">
        <f t="shared" si="152"/>
        <v>0</v>
      </c>
      <c r="R418" s="41">
        <f t="shared" si="152"/>
        <v>0</v>
      </c>
      <c r="S418" s="41">
        <f t="shared" si="152"/>
        <v>0</v>
      </c>
      <c r="T418" s="41">
        <f t="shared" si="152"/>
        <v>0</v>
      </c>
      <c r="U418" s="41">
        <f t="shared" si="152"/>
        <v>0</v>
      </c>
      <c r="V418" s="41">
        <f t="shared" si="152"/>
        <v>0</v>
      </c>
      <c r="W418" s="41">
        <f t="shared" si="152"/>
        <v>0</v>
      </c>
      <c r="X418" s="41">
        <f t="shared" si="152"/>
        <v>0</v>
      </c>
      <c r="Y418" s="41">
        <f t="shared" si="152"/>
        <v>0</v>
      </c>
      <c r="Z418" s="41">
        <f t="shared" si="152"/>
        <v>0</v>
      </c>
      <c r="AA418" s="41">
        <f t="shared" si="152"/>
        <v>0</v>
      </c>
      <c r="AB418" s="41">
        <f t="shared" si="152"/>
        <v>0</v>
      </c>
      <c r="AC418" s="41">
        <f t="shared" si="152"/>
        <v>0</v>
      </c>
      <c r="AD418" s="41">
        <f t="shared" si="152"/>
        <v>0</v>
      </c>
      <c r="AE418" s="41">
        <f t="shared" si="152"/>
        <v>0</v>
      </c>
      <c r="AF418" s="41">
        <f t="shared" si="152"/>
        <v>0</v>
      </c>
      <c r="AG418" s="41">
        <f t="shared" si="152"/>
        <v>0</v>
      </c>
    </row>
    <row r="419" spans="1:33" ht="15" customHeight="1" x14ac:dyDescent="0.25">
      <c r="B419" s="36">
        <f t="shared" si="144"/>
        <v>11</v>
      </c>
      <c r="C419" s="27">
        <f>IF('02. Controlo'!F62=0,0,+IRR(D419:AG419))</f>
        <v>0.15744783219544245</v>
      </c>
      <c r="D419" s="41">
        <f t="shared" ref="D419:AG419" si="153">+D328+D350+D396</f>
        <v>0</v>
      </c>
      <c r="E419" s="41">
        <f t="shared" si="153"/>
        <v>-15000.00000219671</v>
      </c>
      <c r="F419" s="41">
        <f t="shared" si="153"/>
        <v>-20000</v>
      </c>
      <c r="G419" s="41">
        <f t="shared" si="153"/>
        <v>-15000</v>
      </c>
      <c r="H419" s="41">
        <f t="shared" si="153"/>
        <v>0</v>
      </c>
      <c r="I419" s="41">
        <f t="shared" si="153"/>
        <v>0</v>
      </c>
      <c r="J419" s="41">
        <f t="shared" si="153"/>
        <v>0</v>
      </c>
      <c r="K419" s="41">
        <f t="shared" si="153"/>
        <v>1105.0056818181822</v>
      </c>
      <c r="L419" s="41">
        <f t="shared" si="153"/>
        <v>119713.9742432424</v>
      </c>
      <c r="M419" s="41">
        <f t="shared" si="153"/>
        <v>0</v>
      </c>
      <c r="N419" s="41">
        <f t="shared" si="153"/>
        <v>0</v>
      </c>
      <c r="O419" s="41">
        <f t="shared" si="153"/>
        <v>0</v>
      </c>
      <c r="P419" s="41">
        <f t="shared" si="153"/>
        <v>0</v>
      </c>
      <c r="Q419" s="41">
        <f t="shared" si="153"/>
        <v>0</v>
      </c>
      <c r="R419" s="41">
        <f t="shared" si="153"/>
        <v>0</v>
      </c>
      <c r="S419" s="41">
        <f t="shared" si="153"/>
        <v>0</v>
      </c>
      <c r="T419" s="41">
        <f t="shared" si="153"/>
        <v>0</v>
      </c>
      <c r="U419" s="41">
        <f t="shared" si="153"/>
        <v>0</v>
      </c>
      <c r="V419" s="41">
        <f t="shared" si="153"/>
        <v>0</v>
      </c>
      <c r="W419" s="41">
        <f t="shared" si="153"/>
        <v>0</v>
      </c>
      <c r="X419" s="41">
        <f t="shared" si="153"/>
        <v>0</v>
      </c>
      <c r="Y419" s="41">
        <f t="shared" si="153"/>
        <v>0</v>
      </c>
      <c r="Z419" s="41">
        <f t="shared" si="153"/>
        <v>0</v>
      </c>
      <c r="AA419" s="41">
        <f t="shared" si="153"/>
        <v>0</v>
      </c>
      <c r="AB419" s="41">
        <f t="shared" si="153"/>
        <v>0</v>
      </c>
      <c r="AC419" s="41">
        <f t="shared" si="153"/>
        <v>0</v>
      </c>
      <c r="AD419" s="41">
        <f t="shared" si="153"/>
        <v>0</v>
      </c>
      <c r="AE419" s="41">
        <f t="shared" si="153"/>
        <v>0</v>
      </c>
      <c r="AF419" s="41">
        <f t="shared" si="153"/>
        <v>0</v>
      </c>
      <c r="AG419" s="41">
        <f t="shared" si="153"/>
        <v>0</v>
      </c>
    </row>
    <row r="420" spans="1:33" ht="15" customHeight="1" x14ac:dyDescent="0.25">
      <c r="B420" s="36">
        <f t="shared" si="144"/>
        <v>12</v>
      </c>
      <c r="C420" s="27">
        <f>IF('02. Controlo'!F63=0,0,+IRR(D420:AG420))</f>
        <v>0.33609382526565512</v>
      </c>
      <c r="D420" s="41">
        <f t="shared" ref="D420:AG420" si="154">+D329+D351+D397</f>
        <v>-15000.000000002234</v>
      </c>
      <c r="E420" s="41">
        <f t="shared" si="154"/>
        <v>0</v>
      </c>
      <c r="F420" s="41">
        <f t="shared" si="154"/>
        <v>0</v>
      </c>
      <c r="G420" s="41">
        <f t="shared" si="154"/>
        <v>0</v>
      </c>
      <c r="H420" s="41">
        <f t="shared" si="154"/>
        <v>0</v>
      </c>
      <c r="I420" s="41">
        <f t="shared" si="154"/>
        <v>0</v>
      </c>
      <c r="J420" s="41">
        <f t="shared" si="154"/>
        <v>909.09090909090901</v>
      </c>
      <c r="K420" s="41">
        <f t="shared" si="154"/>
        <v>112797.20998370061</v>
      </c>
      <c r="L420" s="41">
        <f t="shared" si="154"/>
        <v>0</v>
      </c>
      <c r="M420" s="41">
        <f t="shared" si="154"/>
        <v>0</v>
      </c>
      <c r="N420" s="41">
        <f t="shared" si="154"/>
        <v>0</v>
      </c>
      <c r="O420" s="41">
        <f t="shared" si="154"/>
        <v>0</v>
      </c>
      <c r="P420" s="41">
        <f t="shared" si="154"/>
        <v>0</v>
      </c>
      <c r="Q420" s="41">
        <f t="shared" si="154"/>
        <v>0</v>
      </c>
      <c r="R420" s="41">
        <f t="shared" si="154"/>
        <v>0</v>
      </c>
      <c r="S420" s="41">
        <f t="shared" si="154"/>
        <v>0</v>
      </c>
      <c r="T420" s="41">
        <f t="shared" si="154"/>
        <v>0</v>
      </c>
      <c r="U420" s="41">
        <f t="shared" si="154"/>
        <v>0</v>
      </c>
      <c r="V420" s="41">
        <f t="shared" si="154"/>
        <v>0</v>
      </c>
      <c r="W420" s="41">
        <f t="shared" si="154"/>
        <v>0</v>
      </c>
      <c r="X420" s="41">
        <f t="shared" si="154"/>
        <v>0</v>
      </c>
      <c r="Y420" s="41">
        <f t="shared" si="154"/>
        <v>0</v>
      </c>
      <c r="Z420" s="41">
        <f t="shared" si="154"/>
        <v>0</v>
      </c>
      <c r="AA420" s="41">
        <f t="shared" si="154"/>
        <v>0</v>
      </c>
      <c r="AB420" s="41">
        <f t="shared" si="154"/>
        <v>0</v>
      </c>
      <c r="AC420" s="41">
        <f t="shared" si="154"/>
        <v>0</v>
      </c>
      <c r="AD420" s="41">
        <f t="shared" si="154"/>
        <v>0</v>
      </c>
      <c r="AE420" s="41">
        <f t="shared" si="154"/>
        <v>0</v>
      </c>
      <c r="AF420" s="41">
        <f t="shared" si="154"/>
        <v>0</v>
      </c>
      <c r="AG420" s="41">
        <f t="shared" si="154"/>
        <v>0</v>
      </c>
    </row>
    <row r="421" spans="1:33" ht="15" customHeight="1" x14ac:dyDescent="0.25">
      <c r="B421" s="36">
        <f t="shared" si="144"/>
        <v>13</v>
      </c>
      <c r="C421" s="27">
        <f>IF('02. Controlo'!F64=0,0,+IRR(D421:AG421))</f>
        <v>0.37653933042790433</v>
      </c>
      <c r="D421" s="41">
        <f t="shared" ref="D421:AG421" si="155">+D330+D352+D398</f>
        <v>0</v>
      </c>
      <c r="E421" s="41">
        <f t="shared" si="155"/>
        <v>0</v>
      </c>
      <c r="F421" s="41">
        <f t="shared" si="155"/>
        <v>-12000.000000001786</v>
      </c>
      <c r="G421" s="41">
        <f t="shared" si="155"/>
        <v>0</v>
      </c>
      <c r="H421" s="41">
        <f t="shared" si="155"/>
        <v>0</v>
      </c>
      <c r="I421" s="41">
        <f t="shared" si="155"/>
        <v>0</v>
      </c>
      <c r="J421" s="41">
        <f t="shared" si="155"/>
        <v>0</v>
      </c>
      <c r="K421" s="41">
        <f t="shared" si="155"/>
        <v>0</v>
      </c>
      <c r="L421" s="41">
        <f t="shared" si="155"/>
        <v>81641.879347006048</v>
      </c>
      <c r="M421" s="41">
        <f t="shared" si="155"/>
        <v>0</v>
      </c>
      <c r="N421" s="41">
        <f t="shared" si="155"/>
        <v>0</v>
      </c>
      <c r="O421" s="41">
        <f t="shared" si="155"/>
        <v>0</v>
      </c>
      <c r="P421" s="41">
        <f t="shared" si="155"/>
        <v>0</v>
      </c>
      <c r="Q421" s="41">
        <f t="shared" si="155"/>
        <v>0</v>
      </c>
      <c r="R421" s="41">
        <f t="shared" si="155"/>
        <v>0</v>
      </c>
      <c r="S421" s="41">
        <f t="shared" si="155"/>
        <v>0</v>
      </c>
      <c r="T421" s="41">
        <f t="shared" si="155"/>
        <v>0</v>
      </c>
      <c r="U421" s="41">
        <f t="shared" si="155"/>
        <v>0</v>
      </c>
      <c r="V421" s="41">
        <f t="shared" si="155"/>
        <v>0</v>
      </c>
      <c r="W421" s="41">
        <f t="shared" si="155"/>
        <v>0</v>
      </c>
      <c r="X421" s="41">
        <f t="shared" si="155"/>
        <v>0</v>
      </c>
      <c r="Y421" s="41">
        <f t="shared" si="155"/>
        <v>0</v>
      </c>
      <c r="Z421" s="41">
        <f t="shared" si="155"/>
        <v>0</v>
      </c>
      <c r="AA421" s="41">
        <f t="shared" si="155"/>
        <v>0</v>
      </c>
      <c r="AB421" s="41">
        <f t="shared" si="155"/>
        <v>0</v>
      </c>
      <c r="AC421" s="41">
        <f t="shared" si="155"/>
        <v>0</v>
      </c>
      <c r="AD421" s="41">
        <f t="shared" si="155"/>
        <v>0</v>
      </c>
      <c r="AE421" s="41">
        <f t="shared" si="155"/>
        <v>0</v>
      </c>
      <c r="AF421" s="41">
        <f t="shared" si="155"/>
        <v>0</v>
      </c>
      <c r="AG421" s="41">
        <f t="shared" si="155"/>
        <v>0</v>
      </c>
    </row>
    <row r="422" spans="1:33" ht="15" customHeight="1" x14ac:dyDescent="0.25">
      <c r="B422" s="36">
        <f t="shared" si="144"/>
        <v>14</v>
      </c>
      <c r="C422" s="27">
        <f>IF('02. Controlo'!F65=0,0,+IRR(D422:AG422))</f>
        <v>0.35969356894112003</v>
      </c>
      <c r="D422" s="41">
        <f t="shared" ref="D422:AG422" si="156">+D331+D353+D399</f>
        <v>0</v>
      </c>
      <c r="E422" s="41">
        <f t="shared" si="156"/>
        <v>0</v>
      </c>
      <c r="F422" s="41">
        <f t="shared" si="156"/>
        <v>-18600.000000001586</v>
      </c>
      <c r="G422" s="41">
        <f t="shared" si="156"/>
        <v>0</v>
      </c>
      <c r="H422" s="41">
        <f t="shared" si="156"/>
        <v>0</v>
      </c>
      <c r="I422" s="41">
        <f t="shared" si="156"/>
        <v>0</v>
      </c>
      <c r="J422" s="41">
        <f t="shared" si="156"/>
        <v>0</v>
      </c>
      <c r="K422" s="41">
        <f t="shared" si="156"/>
        <v>0</v>
      </c>
      <c r="L422" s="41">
        <f t="shared" si="156"/>
        <v>1659.0605623515005</v>
      </c>
      <c r="M422" s="41">
        <f t="shared" si="156"/>
        <v>157552.82332224032</v>
      </c>
      <c r="N422" s="41">
        <f t="shared" si="156"/>
        <v>0</v>
      </c>
      <c r="O422" s="41">
        <f t="shared" si="156"/>
        <v>0</v>
      </c>
      <c r="P422" s="41">
        <f t="shared" si="156"/>
        <v>0</v>
      </c>
      <c r="Q422" s="41">
        <f t="shared" si="156"/>
        <v>0</v>
      </c>
      <c r="R422" s="41">
        <f t="shared" si="156"/>
        <v>0</v>
      </c>
      <c r="S422" s="41">
        <f t="shared" si="156"/>
        <v>0</v>
      </c>
      <c r="T422" s="41">
        <f t="shared" si="156"/>
        <v>0</v>
      </c>
      <c r="U422" s="41">
        <f t="shared" si="156"/>
        <v>0</v>
      </c>
      <c r="V422" s="41">
        <f t="shared" si="156"/>
        <v>0</v>
      </c>
      <c r="W422" s="41">
        <f t="shared" si="156"/>
        <v>0</v>
      </c>
      <c r="X422" s="41">
        <f t="shared" si="156"/>
        <v>0</v>
      </c>
      <c r="Y422" s="41">
        <f t="shared" si="156"/>
        <v>0</v>
      </c>
      <c r="Z422" s="41">
        <f t="shared" si="156"/>
        <v>0</v>
      </c>
      <c r="AA422" s="41">
        <f t="shared" si="156"/>
        <v>0</v>
      </c>
      <c r="AB422" s="41">
        <f t="shared" si="156"/>
        <v>0</v>
      </c>
      <c r="AC422" s="41">
        <f t="shared" si="156"/>
        <v>0</v>
      </c>
      <c r="AD422" s="41">
        <f t="shared" si="156"/>
        <v>0</v>
      </c>
      <c r="AE422" s="41">
        <f t="shared" si="156"/>
        <v>0</v>
      </c>
      <c r="AF422" s="41">
        <f t="shared" si="156"/>
        <v>0</v>
      </c>
      <c r="AG422" s="41">
        <f t="shared" si="156"/>
        <v>0</v>
      </c>
    </row>
    <row r="423" spans="1:33" ht="15" customHeight="1" x14ac:dyDescent="0.25">
      <c r="B423" s="36">
        <f t="shared" si="144"/>
        <v>15</v>
      </c>
      <c r="C423" s="27">
        <f>IF('02. Controlo'!F66=0,0,+IRR(D423:AG423))</f>
        <v>0</v>
      </c>
      <c r="D423" s="41">
        <f t="shared" ref="D423:AG423" si="157">+D332+D354+D400</f>
        <v>0</v>
      </c>
      <c r="E423" s="41">
        <f t="shared" si="157"/>
        <v>0</v>
      </c>
      <c r="F423" s="41">
        <f t="shared" si="157"/>
        <v>0</v>
      </c>
      <c r="G423" s="41">
        <f t="shared" si="157"/>
        <v>0</v>
      </c>
      <c r="H423" s="41">
        <f t="shared" si="157"/>
        <v>0</v>
      </c>
      <c r="I423" s="41">
        <f t="shared" si="157"/>
        <v>0</v>
      </c>
      <c r="J423" s="41">
        <f t="shared" si="157"/>
        <v>0</v>
      </c>
      <c r="K423" s="41">
        <f t="shared" si="157"/>
        <v>0</v>
      </c>
      <c r="L423" s="41">
        <f t="shared" si="157"/>
        <v>0</v>
      </c>
      <c r="M423" s="41">
        <f t="shared" si="157"/>
        <v>0</v>
      </c>
      <c r="N423" s="41">
        <f t="shared" si="157"/>
        <v>0</v>
      </c>
      <c r="O423" s="41">
        <f t="shared" si="157"/>
        <v>0</v>
      </c>
      <c r="P423" s="41">
        <f t="shared" si="157"/>
        <v>0</v>
      </c>
      <c r="Q423" s="41">
        <f t="shared" si="157"/>
        <v>0</v>
      </c>
      <c r="R423" s="41">
        <f t="shared" si="157"/>
        <v>0</v>
      </c>
      <c r="S423" s="41">
        <f t="shared" si="157"/>
        <v>0</v>
      </c>
      <c r="T423" s="41">
        <f t="shared" si="157"/>
        <v>0</v>
      </c>
      <c r="U423" s="41">
        <f t="shared" si="157"/>
        <v>0</v>
      </c>
      <c r="V423" s="41">
        <f t="shared" si="157"/>
        <v>0</v>
      </c>
      <c r="W423" s="41">
        <f t="shared" si="157"/>
        <v>0</v>
      </c>
      <c r="X423" s="41">
        <f t="shared" si="157"/>
        <v>0</v>
      </c>
      <c r="Y423" s="41">
        <f t="shared" si="157"/>
        <v>0</v>
      </c>
      <c r="Z423" s="41">
        <f t="shared" si="157"/>
        <v>0</v>
      </c>
      <c r="AA423" s="41">
        <f t="shared" si="157"/>
        <v>0</v>
      </c>
      <c r="AB423" s="41">
        <f t="shared" si="157"/>
        <v>0</v>
      </c>
      <c r="AC423" s="41">
        <f t="shared" si="157"/>
        <v>0</v>
      </c>
      <c r="AD423" s="41">
        <f t="shared" si="157"/>
        <v>0</v>
      </c>
      <c r="AE423" s="41">
        <f t="shared" si="157"/>
        <v>0</v>
      </c>
      <c r="AF423" s="41">
        <f t="shared" si="157"/>
        <v>0</v>
      </c>
      <c r="AG423" s="41">
        <f t="shared" si="157"/>
        <v>0</v>
      </c>
    </row>
    <row r="424" spans="1:33" ht="15" customHeight="1" x14ac:dyDescent="0.25">
      <c r="B424" s="36">
        <f t="shared" si="144"/>
        <v>16</v>
      </c>
      <c r="C424" s="27">
        <f>IF('02. Controlo'!F67=0,0,+IRR(D424:AG424))</f>
        <v>0</v>
      </c>
      <c r="D424" s="41">
        <f t="shared" ref="D424:AG424" si="158">+D333+D355+D401</f>
        <v>0</v>
      </c>
      <c r="E424" s="41">
        <f t="shared" si="158"/>
        <v>0</v>
      </c>
      <c r="F424" s="41">
        <f t="shared" si="158"/>
        <v>0</v>
      </c>
      <c r="G424" s="41">
        <f t="shared" si="158"/>
        <v>0</v>
      </c>
      <c r="H424" s="41">
        <f t="shared" si="158"/>
        <v>0</v>
      </c>
      <c r="I424" s="41">
        <f t="shared" si="158"/>
        <v>0</v>
      </c>
      <c r="J424" s="41">
        <f t="shared" si="158"/>
        <v>0</v>
      </c>
      <c r="K424" s="41">
        <f t="shared" si="158"/>
        <v>0</v>
      </c>
      <c r="L424" s="41">
        <f t="shared" si="158"/>
        <v>0</v>
      </c>
      <c r="M424" s="41">
        <f t="shared" si="158"/>
        <v>0</v>
      </c>
      <c r="N424" s="41">
        <f t="shared" si="158"/>
        <v>0</v>
      </c>
      <c r="O424" s="41">
        <f t="shared" si="158"/>
        <v>0</v>
      </c>
      <c r="P424" s="41">
        <f t="shared" si="158"/>
        <v>0</v>
      </c>
      <c r="Q424" s="41">
        <f t="shared" si="158"/>
        <v>0</v>
      </c>
      <c r="R424" s="41">
        <f t="shared" si="158"/>
        <v>0</v>
      </c>
      <c r="S424" s="41">
        <f t="shared" si="158"/>
        <v>0</v>
      </c>
      <c r="T424" s="41">
        <f t="shared" si="158"/>
        <v>0</v>
      </c>
      <c r="U424" s="41">
        <f t="shared" si="158"/>
        <v>0</v>
      </c>
      <c r="V424" s="41">
        <f t="shared" si="158"/>
        <v>0</v>
      </c>
      <c r="W424" s="41">
        <f t="shared" si="158"/>
        <v>0</v>
      </c>
      <c r="X424" s="41">
        <f t="shared" si="158"/>
        <v>0</v>
      </c>
      <c r="Y424" s="41">
        <f t="shared" si="158"/>
        <v>0</v>
      </c>
      <c r="Z424" s="41">
        <f t="shared" si="158"/>
        <v>0</v>
      </c>
      <c r="AA424" s="41">
        <f t="shared" si="158"/>
        <v>0</v>
      </c>
      <c r="AB424" s="41">
        <f t="shared" si="158"/>
        <v>0</v>
      </c>
      <c r="AC424" s="41">
        <f t="shared" si="158"/>
        <v>0</v>
      </c>
      <c r="AD424" s="41">
        <f t="shared" si="158"/>
        <v>0</v>
      </c>
      <c r="AE424" s="41">
        <f t="shared" si="158"/>
        <v>0</v>
      </c>
      <c r="AF424" s="41">
        <f t="shared" si="158"/>
        <v>0</v>
      </c>
      <c r="AG424" s="41">
        <f t="shared" si="158"/>
        <v>0</v>
      </c>
    </row>
    <row r="425" spans="1:33" ht="15" customHeight="1" x14ac:dyDescent="0.25">
      <c r="B425" s="36">
        <f t="shared" si="144"/>
        <v>17</v>
      </c>
      <c r="C425" s="27">
        <f>IF('02. Controlo'!F68=0,0,+IRR(D425:AG425))</f>
        <v>0</v>
      </c>
      <c r="D425" s="41">
        <f t="shared" ref="D425:AG425" si="159">+D334+D356+D402</f>
        <v>0</v>
      </c>
      <c r="E425" s="41">
        <f t="shared" si="159"/>
        <v>0</v>
      </c>
      <c r="F425" s="41">
        <f t="shared" si="159"/>
        <v>0</v>
      </c>
      <c r="G425" s="41">
        <f t="shared" si="159"/>
        <v>0</v>
      </c>
      <c r="H425" s="41">
        <f t="shared" si="159"/>
        <v>0</v>
      </c>
      <c r="I425" s="41">
        <f t="shared" si="159"/>
        <v>0</v>
      </c>
      <c r="J425" s="41">
        <f t="shared" si="159"/>
        <v>0</v>
      </c>
      <c r="K425" s="41">
        <f t="shared" si="159"/>
        <v>0</v>
      </c>
      <c r="L425" s="41">
        <f t="shared" si="159"/>
        <v>0</v>
      </c>
      <c r="M425" s="41">
        <f t="shared" si="159"/>
        <v>0</v>
      </c>
      <c r="N425" s="41">
        <f t="shared" si="159"/>
        <v>0</v>
      </c>
      <c r="O425" s="41">
        <f t="shared" si="159"/>
        <v>0</v>
      </c>
      <c r="P425" s="41">
        <f t="shared" si="159"/>
        <v>0</v>
      </c>
      <c r="Q425" s="41">
        <f t="shared" si="159"/>
        <v>0</v>
      </c>
      <c r="R425" s="41">
        <f t="shared" si="159"/>
        <v>0</v>
      </c>
      <c r="S425" s="41">
        <f t="shared" si="159"/>
        <v>0</v>
      </c>
      <c r="T425" s="41">
        <f t="shared" si="159"/>
        <v>0</v>
      </c>
      <c r="U425" s="41">
        <f t="shared" si="159"/>
        <v>0</v>
      </c>
      <c r="V425" s="41">
        <f t="shared" si="159"/>
        <v>0</v>
      </c>
      <c r="W425" s="41">
        <f t="shared" si="159"/>
        <v>0</v>
      </c>
      <c r="X425" s="41">
        <f t="shared" si="159"/>
        <v>0</v>
      </c>
      <c r="Y425" s="41">
        <f t="shared" si="159"/>
        <v>0</v>
      </c>
      <c r="Z425" s="41">
        <f t="shared" si="159"/>
        <v>0</v>
      </c>
      <c r="AA425" s="41">
        <f t="shared" si="159"/>
        <v>0</v>
      </c>
      <c r="AB425" s="41">
        <f t="shared" si="159"/>
        <v>0</v>
      </c>
      <c r="AC425" s="41">
        <f t="shared" si="159"/>
        <v>0</v>
      </c>
      <c r="AD425" s="41">
        <f t="shared" si="159"/>
        <v>0</v>
      </c>
      <c r="AE425" s="41">
        <f t="shared" si="159"/>
        <v>0</v>
      </c>
      <c r="AF425" s="41">
        <f t="shared" si="159"/>
        <v>0</v>
      </c>
      <c r="AG425" s="41">
        <f t="shared" si="159"/>
        <v>0</v>
      </c>
    </row>
    <row r="426" spans="1:33" ht="15" customHeight="1" x14ac:dyDescent="0.25">
      <c r="B426" s="36">
        <f t="shared" si="144"/>
        <v>18</v>
      </c>
      <c r="C426" s="27">
        <f>IF('02. Controlo'!F69=0,0,+IRR(D426:AG426))</f>
        <v>0</v>
      </c>
      <c r="D426" s="41">
        <f t="shared" ref="D426:AG426" si="160">+D335+D357+D403</f>
        <v>0</v>
      </c>
      <c r="E426" s="41">
        <f t="shared" si="160"/>
        <v>0</v>
      </c>
      <c r="F426" s="41">
        <f t="shared" si="160"/>
        <v>0</v>
      </c>
      <c r="G426" s="41">
        <f t="shared" si="160"/>
        <v>0</v>
      </c>
      <c r="H426" s="41">
        <f t="shared" si="160"/>
        <v>0</v>
      </c>
      <c r="I426" s="41">
        <f t="shared" si="160"/>
        <v>0</v>
      </c>
      <c r="J426" s="41">
        <f t="shared" si="160"/>
        <v>0</v>
      </c>
      <c r="K426" s="41">
        <f t="shared" si="160"/>
        <v>0</v>
      </c>
      <c r="L426" s="41">
        <f t="shared" si="160"/>
        <v>0</v>
      </c>
      <c r="M426" s="41">
        <f t="shared" si="160"/>
        <v>0</v>
      </c>
      <c r="N426" s="41">
        <f t="shared" si="160"/>
        <v>0</v>
      </c>
      <c r="O426" s="41">
        <f t="shared" si="160"/>
        <v>0</v>
      </c>
      <c r="P426" s="41">
        <f t="shared" si="160"/>
        <v>0</v>
      </c>
      <c r="Q426" s="41">
        <f t="shared" si="160"/>
        <v>0</v>
      </c>
      <c r="R426" s="41">
        <f t="shared" si="160"/>
        <v>0</v>
      </c>
      <c r="S426" s="41">
        <f t="shared" si="160"/>
        <v>0</v>
      </c>
      <c r="T426" s="41">
        <f t="shared" si="160"/>
        <v>0</v>
      </c>
      <c r="U426" s="41">
        <f t="shared" si="160"/>
        <v>0</v>
      </c>
      <c r="V426" s="41">
        <f t="shared" si="160"/>
        <v>0</v>
      </c>
      <c r="W426" s="41">
        <f t="shared" si="160"/>
        <v>0</v>
      </c>
      <c r="X426" s="41">
        <f t="shared" si="160"/>
        <v>0</v>
      </c>
      <c r="Y426" s="41">
        <f t="shared" si="160"/>
        <v>0</v>
      </c>
      <c r="Z426" s="41">
        <f t="shared" si="160"/>
        <v>0</v>
      </c>
      <c r="AA426" s="41">
        <f t="shared" si="160"/>
        <v>0</v>
      </c>
      <c r="AB426" s="41">
        <f t="shared" si="160"/>
        <v>0</v>
      </c>
      <c r="AC426" s="41">
        <f t="shared" si="160"/>
        <v>0</v>
      </c>
      <c r="AD426" s="41">
        <f t="shared" si="160"/>
        <v>0</v>
      </c>
      <c r="AE426" s="41">
        <f t="shared" si="160"/>
        <v>0</v>
      </c>
      <c r="AF426" s="41">
        <f t="shared" si="160"/>
        <v>0</v>
      </c>
      <c r="AG426" s="41">
        <f t="shared" si="160"/>
        <v>0</v>
      </c>
    </row>
    <row r="427" spans="1:33" ht="15" customHeight="1" x14ac:dyDescent="0.25">
      <c r="B427" s="36">
        <f t="shared" si="144"/>
        <v>19</v>
      </c>
      <c r="C427" s="27">
        <f>IF('02. Controlo'!F70=0,0,+IRR(D427:AG427))</f>
        <v>0</v>
      </c>
      <c r="D427" s="41">
        <f t="shared" ref="D427:AG427" si="161">+D336+D358+D404</f>
        <v>0</v>
      </c>
      <c r="E427" s="41">
        <f t="shared" si="161"/>
        <v>0</v>
      </c>
      <c r="F427" s="41">
        <f t="shared" si="161"/>
        <v>0</v>
      </c>
      <c r="G427" s="41">
        <f t="shared" si="161"/>
        <v>0</v>
      </c>
      <c r="H427" s="41">
        <f t="shared" si="161"/>
        <v>0</v>
      </c>
      <c r="I427" s="41">
        <f t="shared" si="161"/>
        <v>0</v>
      </c>
      <c r="J427" s="41">
        <f t="shared" si="161"/>
        <v>0</v>
      </c>
      <c r="K427" s="41">
        <f t="shared" si="161"/>
        <v>0</v>
      </c>
      <c r="L427" s="41">
        <f t="shared" si="161"/>
        <v>0</v>
      </c>
      <c r="M427" s="41">
        <f t="shared" si="161"/>
        <v>0</v>
      </c>
      <c r="N427" s="41">
        <f t="shared" si="161"/>
        <v>0</v>
      </c>
      <c r="O427" s="41">
        <f t="shared" si="161"/>
        <v>0</v>
      </c>
      <c r="P427" s="41">
        <f t="shared" si="161"/>
        <v>0</v>
      </c>
      <c r="Q427" s="41">
        <f t="shared" si="161"/>
        <v>0</v>
      </c>
      <c r="R427" s="41">
        <f t="shared" si="161"/>
        <v>0</v>
      </c>
      <c r="S427" s="41">
        <f t="shared" si="161"/>
        <v>0</v>
      </c>
      <c r="T427" s="41">
        <f t="shared" si="161"/>
        <v>0</v>
      </c>
      <c r="U427" s="41">
        <f t="shared" si="161"/>
        <v>0</v>
      </c>
      <c r="V427" s="41">
        <f t="shared" si="161"/>
        <v>0</v>
      </c>
      <c r="W427" s="41">
        <f t="shared" si="161"/>
        <v>0</v>
      </c>
      <c r="X427" s="41">
        <f t="shared" si="161"/>
        <v>0</v>
      </c>
      <c r="Y427" s="41">
        <f t="shared" si="161"/>
        <v>0</v>
      </c>
      <c r="Z427" s="41">
        <f t="shared" si="161"/>
        <v>0</v>
      </c>
      <c r="AA427" s="41">
        <f t="shared" si="161"/>
        <v>0</v>
      </c>
      <c r="AB427" s="41">
        <f t="shared" si="161"/>
        <v>0</v>
      </c>
      <c r="AC427" s="41">
        <f t="shared" si="161"/>
        <v>0</v>
      </c>
      <c r="AD427" s="41">
        <f t="shared" si="161"/>
        <v>0</v>
      </c>
      <c r="AE427" s="41">
        <f t="shared" si="161"/>
        <v>0</v>
      </c>
      <c r="AF427" s="41">
        <f t="shared" si="161"/>
        <v>0</v>
      </c>
      <c r="AG427" s="41">
        <f t="shared" si="161"/>
        <v>0</v>
      </c>
    </row>
    <row r="428" spans="1:33" ht="15" customHeight="1" x14ac:dyDescent="0.25">
      <c r="B428" s="36">
        <f t="shared" si="144"/>
        <v>20</v>
      </c>
      <c r="C428" s="27">
        <f>IF('02. Controlo'!F71=0,0,+IRR(D428:AG428))</f>
        <v>0</v>
      </c>
      <c r="D428" s="41">
        <f t="shared" ref="D428:AG428" si="162">+D337+D359+D405</f>
        <v>0</v>
      </c>
      <c r="E428" s="41">
        <f t="shared" si="162"/>
        <v>0</v>
      </c>
      <c r="F428" s="41">
        <f t="shared" si="162"/>
        <v>0</v>
      </c>
      <c r="G428" s="41">
        <f t="shared" si="162"/>
        <v>0</v>
      </c>
      <c r="H428" s="41">
        <f t="shared" si="162"/>
        <v>0</v>
      </c>
      <c r="I428" s="41">
        <f t="shared" si="162"/>
        <v>0</v>
      </c>
      <c r="J428" s="41">
        <f t="shared" si="162"/>
        <v>0</v>
      </c>
      <c r="K428" s="41">
        <f t="shared" si="162"/>
        <v>0</v>
      </c>
      <c r="L428" s="41">
        <f t="shared" si="162"/>
        <v>0</v>
      </c>
      <c r="M428" s="41">
        <f t="shared" si="162"/>
        <v>0</v>
      </c>
      <c r="N428" s="41">
        <f t="shared" si="162"/>
        <v>0</v>
      </c>
      <c r="O428" s="41">
        <f t="shared" si="162"/>
        <v>0</v>
      </c>
      <c r="P428" s="41">
        <f t="shared" si="162"/>
        <v>0</v>
      </c>
      <c r="Q428" s="41">
        <f t="shared" si="162"/>
        <v>0</v>
      </c>
      <c r="R428" s="41">
        <f t="shared" si="162"/>
        <v>0</v>
      </c>
      <c r="S428" s="41">
        <f t="shared" si="162"/>
        <v>0</v>
      </c>
      <c r="T428" s="41">
        <f t="shared" si="162"/>
        <v>0</v>
      </c>
      <c r="U428" s="41">
        <f t="shared" si="162"/>
        <v>0</v>
      </c>
      <c r="V428" s="41">
        <f t="shared" si="162"/>
        <v>0</v>
      </c>
      <c r="W428" s="41">
        <f t="shared" si="162"/>
        <v>0</v>
      </c>
      <c r="X428" s="41">
        <f t="shared" si="162"/>
        <v>0</v>
      </c>
      <c r="Y428" s="41">
        <f t="shared" si="162"/>
        <v>0</v>
      </c>
      <c r="Z428" s="41">
        <f t="shared" si="162"/>
        <v>0</v>
      </c>
      <c r="AA428" s="41">
        <f t="shared" si="162"/>
        <v>0</v>
      </c>
      <c r="AB428" s="41">
        <f t="shared" si="162"/>
        <v>0</v>
      </c>
      <c r="AC428" s="41">
        <f t="shared" si="162"/>
        <v>0</v>
      </c>
      <c r="AD428" s="41">
        <f t="shared" si="162"/>
        <v>0</v>
      </c>
      <c r="AE428" s="41">
        <f t="shared" si="162"/>
        <v>0</v>
      </c>
      <c r="AF428" s="41">
        <f t="shared" si="162"/>
        <v>0</v>
      </c>
      <c r="AG428" s="41">
        <f t="shared" si="162"/>
        <v>0</v>
      </c>
    </row>
    <row r="429" spans="1:33" ht="15" customHeight="1" x14ac:dyDescent="0.25">
      <c r="B429" s="36"/>
    </row>
    <row r="430" spans="1:33" ht="15" customHeight="1" x14ac:dyDescent="0.25">
      <c r="B430" s="36"/>
    </row>
    <row r="431" spans="1:33" s="33" customFormat="1" ht="15" customHeight="1" x14ac:dyDescent="0.25">
      <c r="A431" s="33" t="s">
        <v>89</v>
      </c>
    </row>
    <row r="432" spans="1:33" ht="15" customHeight="1" x14ac:dyDescent="0.25">
      <c r="B432" s="36"/>
    </row>
    <row r="433" spans="1:33" ht="15" customHeight="1" x14ac:dyDescent="0.25">
      <c r="A433" s="2" t="s">
        <v>87</v>
      </c>
      <c r="B433" s="34" t="s">
        <v>208</v>
      </c>
      <c r="C433" s="35"/>
      <c r="D433" s="25"/>
      <c r="E433" s="25"/>
      <c r="F433" s="25"/>
      <c r="G433" s="25"/>
      <c r="H433" s="25"/>
      <c r="I433" s="25"/>
      <c r="J433" s="25"/>
      <c r="K433" s="25"/>
      <c r="L433" s="25"/>
      <c r="M433" s="25"/>
      <c r="N433" s="25"/>
      <c r="O433" s="25"/>
      <c r="P433" s="25"/>
      <c r="Q433" s="25"/>
      <c r="R433" s="25"/>
      <c r="S433" s="25"/>
      <c r="T433" s="25"/>
      <c r="U433" s="25"/>
      <c r="V433" s="25"/>
      <c r="W433" s="25"/>
      <c r="X433" s="25"/>
      <c r="Y433" s="25"/>
      <c r="Z433" s="25"/>
      <c r="AA433" s="25"/>
      <c r="AB433" s="25"/>
      <c r="AC433" s="25"/>
      <c r="AD433" s="25"/>
      <c r="AE433" s="25"/>
      <c r="AF433" s="25"/>
      <c r="AG433" s="25"/>
    </row>
    <row r="434" spans="1:33" ht="15" customHeight="1" x14ac:dyDescent="0.25"/>
    <row r="435" spans="1:33" ht="15" customHeight="1" x14ac:dyDescent="0.25">
      <c r="B435" s="37" t="s">
        <v>82</v>
      </c>
    </row>
    <row r="436" spans="1:33" ht="15" customHeight="1" x14ac:dyDescent="0.25">
      <c r="B436" s="36">
        <v>1</v>
      </c>
      <c r="D436" s="41">
        <f>-SUM($D204:D204)*(SUM(C67,D67)/2)</f>
        <v>0</v>
      </c>
      <c r="E436" s="41">
        <f>-SUM($D204:E204)*(SUM(D67,E67)/2)</f>
        <v>31785.457893990198</v>
      </c>
      <c r="F436" s="41">
        <f>-SUM($D204:F204)*(SUM(E67,F67)/2)</f>
        <v>63570.915787980397</v>
      </c>
      <c r="G436" s="41">
        <f>-SUM($D204:G204)*(SUM(F67,G67)/2)</f>
        <v>63570.915787980397</v>
      </c>
      <c r="H436" s="41">
        <f>-SUM($D204:H204)*(SUM(G67,H67)/2)</f>
        <v>63570.915787980397</v>
      </c>
      <c r="I436" s="41">
        <f>-SUM($D204:I204)*(SUM(H67,I67)/2)</f>
        <v>63570.915787980397</v>
      </c>
      <c r="J436" s="41">
        <f>-SUM($D204:J204)*(SUM(I67,J67)/2)</f>
        <v>31785.457893990198</v>
      </c>
      <c r="K436" s="41">
        <f>-SUM($D204:K204)*(SUM(J67,K67)/2)</f>
        <v>0</v>
      </c>
      <c r="L436" s="41">
        <f>-SUM($D204:L204)*(SUM(K67,L67)/2)</f>
        <v>0</v>
      </c>
      <c r="M436" s="41">
        <f>-SUM($D204:M204)*(SUM(L67,M67)/2)</f>
        <v>0</v>
      </c>
      <c r="N436" s="41">
        <f>-SUM($D204:N204)*(SUM(M67,N67)/2)</f>
        <v>0</v>
      </c>
      <c r="O436" s="41">
        <f>-SUM($D204:O204)*(SUM(N67,O67)/2)</f>
        <v>0</v>
      </c>
      <c r="P436" s="41">
        <f>-SUM($D204:P204)*(SUM(O67,P67)/2)</f>
        <v>0</v>
      </c>
      <c r="Q436" s="41">
        <f>-SUM($D204:Q204)*(SUM(P67,Q67)/2)</f>
        <v>0</v>
      </c>
      <c r="R436" s="41">
        <f>-SUM($D204:R204)*(SUM(Q67,R67)/2)</f>
        <v>0</v>
      </c>
      <c r="S436" s="38"/>
      <c r="T436" s="38"/>
      <c r="U436" s="38"/>
      <c r="V436" s="38"/>
      <c r="W436" s="38"/>
      <c r="X436" s="38"/>
      <c r="Y436" s="38"/>
      <c r="Z436" s="38"/>
      <c r="AA436" s="38"/>
      <c r="AB436" s="38"/>
      <c r="AC436" s="38"/>
      <c r="AD436" s="38"/>
      <c r="AE436" s="38"/>
      <c r="AF436" s="38"/>
      <c r="AG436" s="38"/>
    </row>
    <row r="437" spans="1:33" ht="15" customHeight="1" x14ac:dyDescent="0.25">
      <c r="B437" s="36">
        <f>+B436+1</f>
        <v>2</v>
      </c>
      <c r="D437" s="41">
        <f>-SUM($D205:D205)*(SUM(C68,D68)/2)</f>
        <v>0</v>
      </c>
      <c r="E437" s="41">
        <f>-SUM($D205:E205)*(SUM(D68,E68)/2)</f>
        <v>22127.000064765845</v>
      </c>
      <c r="F437" s="41">
        <f>-SUM($D205:F205)*(SUM(E68,F68)/2)</f>
        <v>62254.000129531691</v>
      </c>
      <c r="G437" s="41">
        <f>-SUM($D205:G205)*(SUM(F68,G68)/2)</f>
        <v>62254.000129531691</v>
      </c>
      <c r="H437" s="41">
        <f>-SUM($D205:H205)*(SUM(G68,H68)/2)</f>
        <v>62254.000129531691</v>
      </c>
      <c r="I437" s="41">
        <f>-SUM($D205:I205)*(SUM(H68,I68)/2)</f>
        <v>62254.000129531691</v>
      </c>
      <c r="J437" s="41">
        <f>-SUM($D205:J205)*(SUM(I68,J68)/2)</f>
        <v>62254.000129531691</v>
      </c>
      <c r="K437" s="41">
        <f>-SUM($D205:K205)*(SUM(J68,K68)/2)</f>
        <v>31127.000064765845</v>
      </c>
      <c r="L437" s="41">
        <f>-SUM($D205:L205)*(SUM(K68,L68)/2)</f>
        <v>0</v>
      </c>
      <c r="M437" s="41">
        <f>-SUM($D205:M205)*(SUM(L68,M68)/2)</f>
        <v>0</v>
      </c>
      <c r="N437" s="41">
        <f>-SUM($D205:N205)*(SUM(M68,N68)/2)</f>
        <v>0</v>
      </c>
      <c r="O437" s="41">
        <f>-SUM($D205:O205)*(SUM(N68,O68)/2)</f>
        <v>0</v>
      </c>
      <c r="P437" s="41">
        <f>-SUM($D205:P205)*(SUM(O68,P68)/2)</f>
        <v>0</v>
      </c>
      <c r="Q437" s="41">
        <f>-SUM($D205:Q205)*(SUM(P68,Q68)/2)</f>
        <v>0</v>
      </c>
      <c r="R437" s="41">
        <f>-SUM($D205:R205)*(SUM(Q68,R68)/2)</f>
        <v>0</v>
      </c>
      <c r="S437" s="38"/>
      <c r="T437" s="38"/>
      <c r="U437" s="38"/>
      <c r="V437" s="38"/>
      <c r="W437" s="38"/>
      <c r="X437" s="38"/>
      <c r="Y437" s="38"/>
      <c r="Z437" s="38"/>
      <c r="AA437" s="38"/>
      <c r="AB437" s="38"/>
      <c r="AC437" s="38"/>
      <c r="AD437" s="38"/>
      <c r="AE437" s="38"/>
      <c r="AF437" s="38"/>
      <c r="AG437" s="38"/>
    </row>
    <row r="438" spans="1:33" ht="15" customHeight="1" x14ac:dyDescent="0.25">
      <c r="B438" s="36">
        <f t="shared" ref="B438:B455" si="163">+B437+1</f>
        <v>3</v>
      </c>
      <c r="D438" s="41">
        <f>-SUM($D206:D206)*(SUM(C69,D69)/2)</f>
        <v>0</v>
      </c>
      <c r="E438" s="41">
        <f>-SUM($D206:E206)*(SUM(D69,E69)/2)</f>
        <v>0</v>
      </c>
      <c r="F438" s="41">
        <f>-SUM($D206:F206)*(SUM(E69,F69)/2)</f>
        <v>5250.0000007688477</v>
      </c>
      <c r="G438" s="41">
        <f>-SUM($D206:G206)*(SUM(F69,G69)/2)</f>
        <v>24500.000001537694</v>
      </c>
      <c r="H438" s="41">
        <f>-SUM($D206:H206)*(SUM(G69,H69)/2)</f>
        <v>35000.000001537694</v>
      </c>
      <c r="I438" s="41">
        <f>-SUM($D206:I206)*(SUM(H69,I69)/2)</f>
        <v>35000.000001537694</v>
      </c>
      <c r="J438" s="41">
        <f>-SUM($D206:J206)*(SUM(I69,J69)/2)</f>
        <v>35000.000001537694</v>
      </c>
      <c r="K438" s="41">
        <f>-SUM($D206:K206)*(SUM(J69,K69)/2)</f>
        <v>17500.000000768847</v>
      </c>
      <c r="L438" s="41">
        <f>-SUM($D206:L206)*(SUM(K69,L69)/2)</f>
        <v>0</v>
      </c>
      <c r="M438" s="41">
        <f>-SUM($D206:M206)*(SUM(L69,M69)/2)</f>
        <v>0</v>
      </c>
      <c r="N438" s="41">
        <f>-SUM($D206:N206)*(SUM(M69,N69)/2)</f>
        <v>0</v>
      </c>
      <c r="O438" s="41">
        <f>-SUM($D206:O206)*(SUM(N69,O69)/2)</f>
        <v>0</v>
      </c>
      <c r="P438" s="41">
        <f>-SUM($D206:P206)*(SUM(O69,P69)/2)</f>
        <v>0</v>
      </c>
      <c r="Q438" s="41">
        <f>-SUM($D206:Q206)*(SUM(P69,Q69)/2)</f>
        <v>0</v>
      </c>
      <c r="R438" s="41">
        <f>-SUM($D206:R206)*(SUM(Q69,R69)/2)</f>
        <v>0</v>
      </c>
      <c r="S438" s="38"/>
      <c r="T438" s="38"/>
      <c r="U438" s="38"/>
      <c r="V438" s="38"/>
      <c r="W438" s="38"/>
      <c r="X438" s="38"/>
      <c r="Y438" s="38"/>
      <c r="Z438" s="38"/>
      <c r="AA438" s="38"/>
      <c r="AB438" s="38"/>
      <c r="AC438" s="38"/>
      <c r="AD438" s="38"/>
      <c r="AE438" s="38"/>
      <c r="AF438" s="38"/>
      <c r="AG438" s="38"/>
    </row>
    <row r="439" spans="1:33" ht="15" customHeight="1" x14ac:dyDescent="0.25">
      <c r="B439" s="36">
        <f t="shared" si="163"/>
        <v>4</v>
      </c>
      <c r="D439" s="41">
        <f>-SUM($D207:D207)*(SUM(C70,D70)/2)</f>
        <v>25496.419559431379</v>
      </c>
      <c r="E439" s="41">
        <f>-SUM($D207:E207)*(SUM(D70,E70)/2)</f>
        <v>50992.839118862757</v>
      </c>
      <c r="F439" s="41">
        <f>-SUM($D207:F207)*(SUM(E70,F70)/2)</f>
        <v>50992.839118862757</v>
      </c>
      <c r="G439" s="41">
        <f>-SUM($D207:G207)*(SUM(F70,G70)/2)</f>
        <v>50992.839118862757</v>
      </c>
      <c r="H439" s="41">
        <f>-SUM($D207:H207)*(SUM(G70,H70)/2)</f>
        <v>50992.839118862757</v>
      </c>
      <c r="I439" s="41">
        <f>-SUM($D207:I207)*(SUM(H70,I70)/2)</f>
        <v>50992.839118862757</v>
      </c>
      <c r="J439" s="41">
        <f>-SUM($D207:J207)*(SUM(I70,J70)/2)</f>
        <v>25496.419559431379</v>
      </c>
      <c r="K439" s="41">
        <f>-SUM($D207:K207)*(SUM(J70,K70)/2)</f>
        <v>0</v>
      </c>
      <c r="L439" s="41">
        <f>-SUM($D207:L207)*(SUM(K70,L70)/2)</f>
        <v>0</v>
      </c>
      <c r="M439" s="41">
        <f>-SUM($D207:M207)*(SUM(L70,M70)/2)</f>
        <v>0</v>
      </c>
      <c r="N439" s="41">
        <f>-SUM($D207:N207)*(SUM(M70,N70)/2)</f>
        <v>0</v>
      </c>
      <c r="O439" s="41">
        <f>-SUM($D207:O207)*(SUM(N70,O70)/2)</f>
        <v>0</v>
      </c>
      <c r="P439" s="41">
        <f>-SUM($D207:P207)*(SUM(O70,P70)/2)</f>
        <v>0</v>
      </c>
      <c r="Q439" s="41">
        <f>-SUM($D207:Q207)*(SUM(P70,Q70)/2)</f>
        <v>0</v>
      </c>
      <c r="R439" s="41">
        <f>-SUM($D207:R207)*(SUM(Q70,R70)/2)</f>
        <v>0</v>
      </c>
      <c r="S439" s="38"/>
      <c r="T439" s="38"/>
      <c r="U439" s="38"/>
      <c r="V439" s="38"/>
      <c r="W439" s="38"/>
      <c r="X439" s="38"/>
      <c r="Y439" s="38"/>
      <c r="Z439" s="38"/>
      <c r="AA439" s="38"/>
      <c r="AB439" s="38"/>
      <c r="AC439" s="38"/>
      <c r="AD439" s="38"/>
      <c r="AE439" s="38"/>
      <c r="AF439" s="38"/>
      <c r="AG439" s="38"/>
    </row>
    <row r="440" spans="1:33" ht="15" customHeight="1" x14ac:dyDescent="0.25">
      <c r="B440" s="36">
        <f t="shared" si="163"/>
        <v>5</v>
      </c>
      <c r="D440" s="41">
        <f>-SUM($D208:D208)*(SUM(C71,D71)/2)</f>
        <v>0</v>
      </c>
      <c r="E440" s="41">
        <f>-SUM($D208:E208)*(SUM(D71,E71)/2)</f>
        <v>0</v>
      </c>
      <c r="F440" s="41">
        <f>-SUM($D208:F208)*(SUM(E71,F71)/2)</f>
        <v>18623.233524379961</v>
      </c>
      <c r="G440" s="41">
        <f>-SUM($D208:G208)*(SUM(F71,G71)/2)</f>
        <v>52246.467048759921</v>
      </c>
      <c r="H440" s="41">
        <f>-SUM($D208:H208)*(SUM(G71,H71)/2)</f>
        <v>52246.467048759921</v>
      </c>
      <c r="I440" s="41">
        <f>-SUM($D208:I208)*(SUM(H71,I71)/2)</f>
        <v>52246.467048759921</v>
      </c>
      <c r="J440" s="41">
        <f>-SUM($D208:J208)*(SUM(I71,J71)/2)</f>
        <v>52246.467048759921</v>
      </c>
      <c r="K440" s="41">
        <f>-SUM($D208:K208)*(SUM(J71,K71)/2)</f>
        <v>52246.467048759921</v>
      </c>
      <c r="L440" s="41">
        <f>-SUM($D208:L208)*(SUM(K71,L71)/2)</f>
        <v>52246.467048759921</v>
      </c>
      <c r="M440" s="41">
        <f>-SUM($D208:M208)*(SUM(L71,M71)/2)</f>
        <v>26123.233524379961</v>
      </c>
      <c r="N440" s="41">
        <f>-SUM($D208:N208)*(SUM(M71,N71)/2)</f>
        <v>0</v>
      </c>
      <c r="O440" s="41">
        <f>-SUM($D208:O208)*(SUM(N71,O71)/2)</f>
        <v>0</v>
      </c>
      <c r="P440" s="41">
        <f>-SUM($D208:P208)*(SUM(O71,P71)/2)</f>
        <v>0</v>
      </c>
      <c r="Q440" s="41">
        <f>-SUM($D208:Q208)*(SUM(P71,Q71)/2)</f>
        <v>0</v>
      </c>
      <c r="R440" s="41">
        <f>-SUM($D208:R208)*(SUM(Q71,R71)/2)</f>
        <v>0</v>
      </c>
      <c r="S440" s="38"/>
      <c r="T440" s="38"/>
      <c r="U440" s="38"/>
      <c r="V440" s="38"/>
      <c r="W440" s="38"/>
      <c r="X440" s="38"/>
      <c r="Y440" s="38"/>
      <c r="Z440" s="38"/>
      <c r="AA440" s="38"/>
      <c r="AB440" s="38"/>
      <c r="AC440" s="38"/>
      <c r="AD440" s="38"/>
      <c r="AE440" s="38"/>
      <c r="AF440" s="38"/>
      <c r="AG440" s="38"/>
    </row>
    <row r="441" spans="1:33" ht="15" customHeight="1" x14ac:dyDescent="0.25">
      <c r="B441" s="36">
        <f t="shared" si="163"/>
        <v>6</v>
      </c>
      <c r="D441" s="41">
        <f>-SUM($D209:D209)*(SUM(C72,D72)/2)</f>
        <v>0</v>
      </c>
      <c r="E441" s="41">
        <f>-SUM($D209:E209)*(SUM(D72,E72)/2)</f>
        <v>6750.0000009885189</v>
      </c>
      <c r="F441" s="41">
        <f>-SUM($D209:F209)*(SUM(E72,F72)/2)</f>
        <v>31500.000001977038</v>
      </c>
      <c r="G441" s="41">
        <f>-SUM($D209:G209)*(SUM(F72,G72)/2)</f>
        <v>45000.000001977038</v>
      </c>
      <c r="H441" s="41">
        <f>-SUM($D209:H209)*(SUM(G72,H72)/2)</f>
        <v>45000.000001977038</v>
      </c>
      <c r="I441" s="41">
        <f>-SUM($D209:I209)*(SUM(H72,I72)/2)</f>
        <v>45000.000001977038</v>
      </c>
      <c r="J441" s="41">
        <f>-SUM($D209:J209)*(SUM(I72,J72)/2)</f>
        <v>45000.000001977038</v>
      </c>
      <c r="K441" s="41">
        <f>-SUM($D209:K209)*(SUM(J72,K72)/2)</f>
        <v>45000.000001977038</v>
      </c>
      <c r="L441" s="41">
        <f>-SUM($D209:L209)*(SUM(K72,L72)/2)</f>
        <v>22500.000000988519</v>
      </c>
      <c r="M441" s="41">
        <f>-SUM($D209:M209)*(SUM(L72,M72)/2)</f>
        <v>0</v>
      </c>
      <c r="N441" s="41">
        <f>-SUM($D209:N209)*(SUM(M72,N72)/2)</f>
        <v>0</v>
      </c>
      <c r="O441" s="41">
        <f>-SUM($D209:O209)*(SUM(N72,O72)/2)</f>
        <v>0</v>
      </c>
      <c r="P441" s="41">
        <f>-SUM($D209:P209)*(SUM(O72,P72)/2)</f>
        <v>0</v>
      </c>
      <c r="Q441" s="41">
        <f>-SUM($D209:Q209)*(SUM(P72,Q72)/2)</f>
        <v>0</v>
      </c>
      <c r="R441" s="41">
        <f>-SUM($D209:R209)*(SUM(Q72,R72)/2)</f>
        <v>0</v>
      </c>
      <c r="S441" s="38"/>
      <c r="T441" s="38"/>
      <c r="U441" s="38"/>
      <c r="V441" s="38"/>
      <c r="W441" s="38"/>
      <c r="X441" s="38"/>
      <c r="Y441" s="38"/>
      <c r="Z441" s="38"/>
      <c r="AA441" s="38"/>
      <c r="AB441" s="38"/>
      <c r="AC441" s="38"/>
      <c r="AD441" s="38"/>
      <c r="AE441" s="38"/>
      <c r="AF441" s="38"/>
      <c r="AG441" s="38"/>
    </row>
    <row r="442" spans="1:33" ht="15" customHeight="1" x14ac:dyDescent="0.25">
      <c r="B442" s="36">
        <f t="shared" si="163"/>
        <v>7</v>
      </c>
      <c r="D442" s="41">
        <f>-SUM($D210:D210)*(SUM(C73,D73)/2)</f>
        <v>0</v>
      </c>
      <c r="E442" s="41">
        <f>-SUM($D210:E210)*(SUM(D73,E73)/2)</f>
        <v>0</v>
      </c>
      <c r="F442" s="41">
        <f>-SUM($D210:F210)*(SUM(E73,F73)/2)</f>
        <v>4500.0000006590126</v>
      </c>
      <c r="G442" s="41">
        <f>-SUM($D210:G210)*(SUM(F73,G73)/2)</f>
        <v>21000.000001318025</v>
      </c>
      <c r="H442" s="41">
        <f>-SUM($D210:H210)*(SUM(G73,H73)/2)</f>
        <v>30000.000001318025</v>
      </c>
      <c r="I442" s="41">
        <f>-SUM($D210:I210)*(SUM(H73,I73)/2)</f>
        <v>30000.000001318025</v>
      </c>
      <c r="J442" s="41">
        <f>-SUM($D210:J210)*(SUM(I73,J73)/2)</f>
        <v>30000.000001318025</v>
      </c>
      <c r="K442" s="41">
        <f>-SUM($D210:K210)*(SUM(J73,K73)/2)</f>
        <v>15000.000000659013</v>
      </c>
      <c r="L442" s="41">
        <f>-SUM($D210:L210)*(SUM(K73,L73)/2)</f>
        <v>0</v>
      </c>
      <c r="M442" s="41">
        <f>-SUM($D210:M210)*(SUM(L73,M73)/2)</f>
        <v>0</v>
      </c>
      <c r="N442" s="41">
        <f>-SUM($D210:N210)*(SUM(M73,N73)/2)</f>
        <v>0</v>
      </c>
      <c r="O442" s="41">
        <f>-SUM($D210:O210)*(SUM(N73,O73)/2)</f>
        <v>0</v>
      </c>
      <c r="P442" s="41">
        <f>-SUM($D210:P210)*(SUM(O73,P73)/2)</f>
        <v>0</v>
      </c>
      <c r="Q442" s="41">
        <f>-SUM($D210:Q210)*(SUM(P73,Q73)/2)</f>
        <v>0</v>
      </c>
      <c r="R442" s="41">
        <f>-SUM($D210:R210)*(SUM(Q73,R73)/2)</f>
        <v>0</v>
      </c>
      <c r="S442" s="38"/>
      <c r="T442" s="38"/>
      <c r="U442" s="38"/>
      <c r="V442" s="38"/>
      <c r="W442" s="38"/>
      <c r="X442" s="38"/>
      <c r="Y442" s="38"/>
      <c r="Z442" s="38"/>
      <c r="AA442" s="38"/>
      <c r="AB442" s="38"/>
      <c r="AC442" s="38"/>
      <c r="AD442" s="38"/>
      <c r="AE442" s="38"/>
      <c r="AF442" s="38"/>
      <c r="AG442" s="38"/>
    </row>
    <row r="443" spans="1:33" ht="15" customHeight="1" x14ac:dyDescent="0.25">
      <c r="B443" s="36">
        <f t="shared" si="163"/>
        <v>8</v>
      </c>
      <c r="D443" s="41">
        <f>-SUM($D211:D211)*(SUM(C74,D74)/2)</f>
        <v>0</v>
      </c>
      <c r="E443" s="41">
        <f>-SUM($D211:E211)*(SUM(D74,E74)/2)</f>
        <v>0</v>
      </c>
      <c r="F443" s="41">
        <f>-SUM($D211:F211)*(SUM(E74,F74)/2)</f>
        <v>0</v>
      </c>
      <c r="G443" s="41">
        <f>-SUM($D211:G211)*(SUM(F74,G74)/2)</f>
        <v>62860.388209632576</v>
      </c>
      <c r="H443" s="41">
        <f>-SUM($D211:H211)*(SUM(G74,H74)/2)</f>
        <v>125720.77641926515</v>
      </c>
      <c r="I443" s="41">
        <f>-SUM($D211:I211)*(SUM(H74,I74)/2)</f>
        <v>125720.77641926515</v>
      </c>
      <c r="J443" s="41">
        <f>-SUM($D211:J211)*(SUM(I74,J74)/2)</f>
        <v>62860.388209632576</v>
      </c>
      <c r="K443" s="41">
        <f>-SUM($D211:K211)*(SUM(J74,K74)/2)</f>
        <v>0</v>
      </c>
      <c r="L443" s="41">
        <f>-SUM($D211:L211)*(SUM(K74,L74)/2)</f>
        <v>0</v>
      </c>
      <c r="M443" s="41">
        <f>-SUM($D211:M211)*(SUM(L74,M74)/2)</f>
        <v>0</v>
      </c>
      <c r="N443" s="41">
        <f>-SUM($D211:N211)*(SUM(M74,N74)/2)</f>
        <v>0</v>
      </c>
      <c r="O443" s="41">
        <f>-SUM($D211:O211)*(SUM(N74,O74)/2)</f>
        <v>0</v>
      </c>
      <c r="P443" s="41">
        <f>-SUM($D211:P211)*(SUM(O74,P74)/2)</f>
        <v>0</v>
      </c>
      <c r="Q443" s="41">
        <f>-SUM($D211:Q211)*(SUM(P74,Q74)/2)</f>
        <v>0</v>
      </c>
      <c r="R443" s="41">
        <f>-SUM($D211:R211)*(SUM(Q74,R74)/2)</f>
        <v>0</v>
      </c>
      <c r="S443" s="38"/>
      <c r="T443" s="38"/>
      <c r="U443" s="38"/>
      <c r="V443" s="38"/>
      <c r="W443" s="38"/>
      <c r="X443" s="38"/>
      <c r="Y443" s="38"/>
      <c r="Z443" s="38"/>
      <c r="AA443" s="38"/>
      <c r="AB443" s="38"/>
      <c r="AC443" s="38"/>
      <c r="AD443" s="38"/>
      <c r="AE443" s="38"/>
      <c r="AF443" s="38"/>
      <c r="AG443" s="38"/>
    </row>
    <row r="444" spans="1:33" ht="15" customHeight="1" x14ac:dyDescent="0.25">
      <c r="B444" s="36">
        <f t="shared" si="163"/>
        <v>9</v>
      </c>
      <c r="D444" s="41">
        <f>-SUM($D212:D212)*(SUM(C75,D75)/2)</f>
        <v>0</v>
      </c>
      <c r="E444" s="41">
        <f>-SUM($D212:E212)*(SUM(D75,E75)/2)</f>
        <v>0</v>
      </c>
      <c r="F444" s="41">
        <f>-SUM($D212:F212)*(SUM(E75,F75)/2)</f>
        <v>75432.4658515591</v>
      </c>
      <c r="G444" s="41">
        <f>-SUM($D212:G212)*(SUM(F75,G75)/2)</f>
        <v>150864.9317031182</v>
      </c>
      <c r="H444" s="41">
        <f>-SUM($D212:H212)*(SUM(G75,H75)/2)</f>
        <v>150864.9317031182</v>
      </c>
      <c r="I444" s="41">
        <f>-SUM($D212:I212)*(SUM(H75,I75)/2)</f>
        <v>150864.9317031182</v>
      </c>
      <c r="J444" s="41">
        <f>-SUM($D212:J212)*(SUM(I75,J75)/2)</f>
        <v>150864.9317031182</v>
      </c>
      <c r="K444" s="41">
        <f>-SUM($D212:K212)*(SUM(J75,K75)/2)</f>
        <v>75432.4658515591</v>
      </c>
      <c r="L444" s="41">
        <f>-SUM($D212:L212)*(SUM(K75,L75)/2)</f>
        <v>0</v>
      </c>
      <c r="M444" s="41">
        <f>-SUM($D212:M212)*(SUM(L75,M75)/2)</f>
        <v>0</v>
      </c>
      <c r="N444" s="41">
        <f>-SUM($D212:N212)*(SUM(M75,N75)/2)</f>
        <v>0</v>
      </c>
      <c r="O444" s="41">
        <f>-SUM($D212:O212)*(SUM(N75,O75)/2)</f>
        <v>0</v>
      </c>
      <c r="P444" s="41">
        <f>-SUM($D212:P212)*(SUM(O75,P75)/2)</f>
        <v>0</v>
      </c>
      <c r="Q444" s="41">
        <f>-SUM($D212:Q212)*(SUM(P75,Q75)/2)</f>
        <v>0</v>
      </c>
      <c r="R444" s="41">
        <f>-SUM($D212:R212)*(SUM(Q75,R75)/2)</f>
        <v>0</v>
      </c>
      <c r="S444" s="38"/>
      <c r="T444" s="38"/>
      <c r="U444" s="38"/>
      <c r="V444" s="38"/>
      <c r="W444" s="38"/>
      <c r="X444" s="38"/>
      <c r="Y444" s="38"/>
      <c r="Z444" s="38"/>
      <c r="AA444" s="38"/>
      <c r="AB444" s="38"/>
      <c r="AC444" s="38"/>
      <c r="AD444" s="38"/>
      <c r="AE444" s="38"/>
      <c r="AF444" s="38"/>
      <c r="AG444" s="38"/>
    </row>
    <row r="445" spans="1:33" ht="15" customHeight="1" x14ac:dyDescent="0.25">
      <c r="B445" s="36">
        <f t="shared" si="163"/>
        <v>10</v>
      </c>
      <c r="D445" s="41">
        <f>-SUM($D213:D213)*(SUM(C76,D76)/2)</f>
        <v>103441.11139219158</v>
      </c>
      <c r="E445" s="41">
        <f>-SUM($D213:E213)*(SUM(D76,E76)/2)</f>
        <v>206882.22278438316</v>
      </c>
      <c r="F445" s="41">
        <f>-SUM($D213:F213)*(SUM(E76,F76)/2)</f>
        <v>206882.22278438316</v>
      </c>
      <c r="G445" s="41">
        <f>-SUM($D213:G213)*(SUM(F76,G76)/2)</f>
        <v>206882.22278438316</v>
      </c>
      <c r="H445" s="41">
        <f>-SUM($D213:H213)*(SUM(G76,H76)/2)</f>
        <v>206882.22278438316</v>
      </c>
      <c r="I445" s="41">
        <f>-SUM($D213:I213)*(SUM(H76,I76)/2)</f>
        <v>206882.22278438316</v>
      </c>
      <c r="J445" s="41">
        <f>-SUM($D213:J213)*(SUM(I76,J76)/2)</f>
        <v>206882.22278438316</v>
      </c>
      <c r="K445" s="41">
        <f>-SUM($D213:K213)*(SUM(J76,K76)/2)</f>
        <v>206882.22278438316</v>
      </c>
      <c r="L445" s="41">
        <f>-SUM($D213:L213)*(SUM(K76,L76)/2)</f>
        <v>206882.22278438316</v>
      </c>
      <c r="M445" s="41">
        <f>-SUM($D213:M213)*(SUM(L76,M76)/2)</f>
        <v>103441.11139219158</v>
      </c>
      <c r="N445" s="41">
        <f>-SUM($D213:N213)*(SUM(M76,N76)/2)</f>
        <v>0</v>
      </c>
      <c r="O445" s="41">
        <f>-SUM($D213:O213)*(SUM(N76,O76)/2)</f>
        <v>0</v>
      </c>
      <c r="P445" s="41">
        <f>-SUM($D213:P213)*(SUM(O76,P76)/2)</f>
        <v>0</v>
      </c>
      <c r="Q445" s="41">
        <f>-SUM($D213:Q213)*(SUM(P76,Q76)/2)</f>
        <v>0</v>
      </c>
      <c r="R445" s="41">
        <f>-SUM($D213:R213)*(SUM(Q76,R76)/2)</f>
        <v>0</v>
      </c>
      <c r="S445" s="38"/>
      <c r="T445" s="38"/>
      <c r="U445" s="38"/>
      <c r="V445" s="38"/>
      <c r="W445" s="38"/>
      <c r="X445" s="38"/>
      <c r="Y445" s="38"/>
      <c r="Z445" s="38"/>
      <c r="AA445" s="38"/>
      <c r="AB445" s="38"/>
      <c r="AC445" s="38"/>
      <c r="AD445" s="38"/>
      <c r="AE445" s="38"/>
      <c r="AF445" s="38"/>
      <c r="AG445" s="38"/>
    </row>
    <row r="446" spans="1:33" ht="15" customHeight="1" x14ac:dyDescent="0.25">
      <c r="B446" s="36">
        <f t="shared" si="163"/>
        <v>11</v>
      </c>
      <c r="D446" s="41">
        <f>-SUM($D214:D214)*(SUM(C77,D77)/2)</f>
        <v>0</v>
      </c>
      <c r="E446" s="41">
        <f>-SUM($D214:E214)*(SUM(D77,E77)/2)</f>
        <v>7500.0000010983549</v>
      </c>
      <c r="F446" s="41">
        <f>-SUM($D214:F214)*(SUM(E77,F77)/2)</f>
        <v>35000.000002196713</v>
      </c>
      <c r="G446" s="41">
        <f>-SUM($D214:G214)*(SUM(F77,G77)/2)</f>
        <v>50000.000002196713</v>
      </c>
      <c r="H446" s="41">
        <f>-SUM($D214:H214)*(SUM(G77,H77)/2)</f>
        <v>50000.000002196713</v>
      </c>
      <c r="I446" s="41">
        <f>-SUM($D214:I214)*(SUM(H77,I77)/2)</f>
        <v>50000.000002196713</v>
      </c>
      <c r="J446" s="41">
        <f>-SUM($D214:J214)*(SUM(I77,J77)/2)</f>
        <v>50000.000002196713</v>
      </c>
      <c r="K446" s="41">
        <f>-SUM($D214:K214)*(SUM(J77,K77)/2)</f>
        <v>50000.000002196713</v>
      </c>
      <c r="L446" s="41">
        <f>-SUM($D214:L214)*(SUM(K77,L77)/2)</f>
        <v>25000.000001098357</v>
      </c>
      <c r="M446" s="41">
        <f>-SUM($D214:M214)*(SUM(L77,M77)/2)</f>
        <v>0</v>
      </c>
      <c r="N446" s="41">
        <f>-SUM($D214:N214)*(SUM(M77,N77)/2)</f>
        <v>0</v>
      </c>
      <c r="O446" s="41">
        <f>-SUM($D214:O214)*(SUM(N77,O77)/2)</f>
        <v>0</v>
      </c>
      <c r="P446" s="41">
        <f>-SUM($D214:P214)*(SUM(O77,P77)/2)</f>
        <v>0</v>
      </c>
      <c r="Q446" s="41">
        <f>-SUM($D214:Q214)*(SUM(P77,Q77)/2)</f>
        <v>0</v>
      </c>
      <c r="R446" s="41">
        <f>-SUM($D214:R214)*(SUM(Q77,R77)/2)</f>
        <v>0</v>
      </c>
      <c r="S446" s="38"/>
      <c r="T446" s="38"/>
      <c r="U446" s="38"/>
      <c r="V446" s="38"/>
      <c r="W446" s="38"/>
      <c r="X446" s="38"/>
      <c r="Y446" s="38"/>
      <c r="Z446" s="38"/>
      <c r="AA446" s="38"/>
      <c r="AB446" s="38"/>
      <c r="AC446" s="38"/>
      <c r="AD446" s="38"/>
      <c r="AE446" s="38"/>
      <c r="AF446" s="38"/>
      <c r="AG446" s="38"/>
    </row>
    <row r="447" spans="1:33" ht="15" customHeight="1" x14ac:dyDescent="0.25">
      <c r="B447" s="36">
        <f t="shared" si="163"/>
        <v>12</v>
      </c>
      <c r="D447" s="41">
        <f>-SUM($D215:D215)*(SUM(C78,D78)/2)</f>
        <v>7500.0000000011169</v>
      </c>
      <c r="E447" s="41">
        <f>-SUM($D215:E215)*(SUM(D78,E78)/2)</f>
        <v>15000.000000002234</v>
      </c>
      <c r="F447" s="41">
        <f>-SUM($D215:F215)*(SUM(E78,F78)/2)</f>
        <v>15000.000000002234</v>
      </c>
      <c r="G447" s="41">
        <f>-SUM($D215:G215)*(SUM(F78,G78)/2)</f>
        <v>15000.000000002234</v>
      </c>
      <c r="H447" s="41">
        <f>-SUM($D215:H215)*(SUM(G78,H78)/2)</f>
        <v>15000.000000002234</v>
      </c>
      <c r="I447" s="41">
        <f>-SUM($D215:I215)*(SUM(H78,I78)/2)</f>
        <v>15000.000000002234</v>
      </c>
      <c r="J447" s="41">
        <f>-SUM($D215:J215)*(SUM(I78,J78)/2)</f>
        <v>15000.000000002234</v>
      </c>
      <c r="K447" s="41">
        <f>-SUM($D215:K215)*(SUM(J78,K78)/2)</f>
        <v>7500.0000000011169</v>
      </c>
      <c r="L447" s="41">
        <f>-SUM($D215:L215)*(SUM(K78,L78)/2)</f>
        <v>0</v>
      </c>
      <c r="M447" s="41">
        <f>-SUM($D215:M215)*(SUM(L78,M78)/2)</f>
        <v>0</v>
      </c>
      <c r="N447" s="41">
        <f>-SUM($D215:N215)*(SUM(M78,N78)/2)</f>
        <v>0</v>
      </c>
      <c r="O447" s="41">
        <f>-SUM($D215:O215)*(SUM(N78,O78)/2)</f>
        <v>0</v>
      </c>
      <c r="P447" s="41">
        <f>-SUM($D215:P215)*(SUM(O78,P78)/2)</f>
        <v>0</v>
      </c>
      <c r="Q447" s="41">
        <f>-SUM($D215:Q215)*(SUM(P78,Q78)/2)</f>
        <v>0</v>
      </c>
      <c r="R447" s="41">
        <f>-SUM($D215:R215)*(SUM(Q78,R78)/2)</f>
        <v>0</v>
      </c>
      <c r="S447" s="38"/>
      <c r="T447" s="38"/>
      <c r="U447" s="38"/>
      <c r="V447" s="38"/>
      <c r="W447" s="38"/>
      <c r="X447" s="38"/>
      <c r="Y447" s="38"/>
      <c r="Z447" s="38"/>
      <c r="AA447" s="38"/>
      <c r="AB447" s="38"/>
      <c r="AC447" s="38"/>
      <c r="AD447" s="38"/>
      <c r="AE447" s="38"/>
      <c r="AF447" s="38"/>
      <c r="AG447" s="38"/>
    </row>
    <row r="448" spans="1:33" ht="15" customHeight="1" x14ac:dyDescent="0.25">
      <c r="B448" s="36">
        <f t="shared" si="163"/>
        <v>13</v>
      </c>
      <c r="D448" s="41">
        <f>-SUM($D216:D216)*(SUM(C79,D79)/2)</f>
        <v>0</v>
      </c>
      <c r="E448" s="41">
        <f>-SUM($D216:E216)*(SUM(D79,E79)/2)</f>
        <v>0</v>
      </c>
      <c r="F448" s="41">
        <f>-SUM($D216:F216)*(SUM(E79,F79)/2)</f>
        <v>6000.0000000008931</v>
      </c>
      <c r="G448" s="41">
        <f>-SUM($D216:G216)*(SUM(F79,G79)/2)</f>
        <v>12000.000000001786</v>
      </c>
      <c r="H448" s="41">
        <f>-SUM($D216:H216)*(SUM(G79,H79)/2)</f>
        <v>12000.000000001786</v>
      </c>
      <c r="I448" s="41">
        <f>-SUM($D216:I216)*(SUM(H79,I79)/2)</f>
        <v>12000.000000001786</v>
      </c>
      <c r="J448" s="41">
        <f>-SUM($D216:J216)*(SUM(I79,J79)/2)</f>
        <v>12000.000000001786</v>
      </c>
      <c r="K448" s="41">
        <f>-SUM($D216:K216)*(SUM(J79,K79)/2)</f>
        <v>12000.000000001786</v>
      </c>
      <c r="L448" s="41">
        <f>-SUM($D216:L216)*(SUM(K79,L79)/2)</f>
        <v>6000.0000000008931</v>
      </c>
      <c r="M448" s="41">
        <f>-SUM($D216:M216)*(SUM(L79,M79)/2)</f>
        <v>0</v>
      </c>
      <c r="N448" s="41">
        <f>-SUM($D216:N216)*(SUM(M79,N79)/2)</f>
        <v>0</v>
      </c>
      <c r="O448" s="41">
        <f>-SUM($D216:O216)*(SUM(N79,O79)/2)</f>
        <v>0</v>
      </c>
      <c r="P448" s="41">
        <f>-SUM($D216:P216)*(SUM(O79,P79)/2)</f>
        <v>0</v>
      </c>
      <c r="Q448" s="41">
        <f>-SUM($D216:Q216)*(SUM(P79,Q79)/2)</f>
        <v>0</v>
      </c>
      <c r="R448" s="41">
        <f>-SUM($D216:R216)*(SUM(Q79,R79)/2)</f>
        <v>0</v>
      </c>
      <c r="S448" s="38"/>
      <c r="T448" s="38"/>
      <c r="U448" s="38"/>
      <c r="V448" s="38"/>
      <c r="W448" s="38"/>
      <c r="X448" s="38"/>
      <c r="Y448" s="38"/>
      <c r="Z448" s="38"/>
      <c r="AA448" s="38"/>
      <c r="AB448" s="38"/>
      <c r="AC448" s="38"/>
      <c r="AD448" s="38"/>
      <c r="AE448" s="38"/>
      <c r="AF448" s="38"/>
      <c r="AG448" s="38"/>
    </row>
    <row r="449" spans="1:33" ht="15" customHeight="1" x14ac:dyDescent="0.25">
      <c r="B449" s="36">
        <f t="shared" si="163"/>
        <v>14</v>
      </c>
      <c r="D449" s="41">
        <f>-SUM($D217:D217)*(SUM(C80,D80)/2)</f>
        <v>0</v>
      </c>
      <c r="E449" s="41">
        <f>-SUM($D217:E217)*(SUM(D80,E80)/2)</f>
        <v>0</v>
      </c>
      <c r="F449" s="41">
        <f>-SUM($D217:F217)*(SUM(E80,F80)/2)</f>
        <v>9300.0000000007931</v>
      </c>
      <c r="G449" s="41">
        <f>-SUM($D217:G217)*(SUM(F80,G80)/2)</f>
        <v>18600.000000001586</v>
      </c>
      <c r="H449" s="41">
        <f>-SUM($D217:H217)*(SUM(G80,H80)/2)</f>
        <v>18600.000000001586</v>
      </c>
      <c r="I449" s="41">
        <f>-SUM($D217:I217)*(SUM(H80,I80)/2)</f>
        <v>18600.000000001586</v>
      </c>
      <c r="J449" s="41">
        <f>-SUM($D217:J217)*(SUM(I80,J80)/2)</f>
        <v>18600.000000001586</v>
      </c>
      <c r="K449" s="41">
        <f>-SUM($D217:K217)*(SUM(J80,K80)/2)</f>
        <v>18600.000000001586</v>
      </c>
      <c r="L449" s="41">
        <f>-SUM($D217:L217)*(SUM(K80,L80)/2)</f>
        <v>18600.000000001586</v>
      </c>
      <c r="M449" s="41">
        <f>-SUM($D217:M217)*(SUM(L80,M80)/2)</f>
        <v>9300.0000000007931</v>
      </c>
      <c r="N449" s="41">
        <f>-SUM($D217:N217)*(SUM(M80,N80)/2)</f>
        <v>0</v>
      </c>
      <c r="O449" s="41">
        <f>-SUM($D217:O217)*(SUM(N80,O80)/2)</f>
        <v>0</v>
      </c>
      <c r="P449" s="41">
        <f>-SUM($D217:P217)*(SUM(O80,P80)/2)</f>
        <v>0</v>
      </c>
      <c r="Q449" s="41">
        <f>-SUM($D217:Q217)*(SUM(P80,Q80)/2)</f>
        <v>0</v>
      </c>
      <c r="R449" s="41">
        <f>-SUM($D217:R217)*(SUM(Q80,R80)/2)</f>
        <v>0</v>
      </c>
      <c r="S449" s="38"/>
      <c r="T449" s="38"/>
      <c r="U449" s="38"/>
      <c r="V449" s="38"/>
      <c r="W449" s="38"/>
      <c r="X449" s="38"/>
      <c r="Y449" s="38"/>
      <c r="Z449" s="38"/>
      <c r="AA449" s="38"/>
      <c r="AB449" s="38"/>
      <c r="AC449" s="38"/>
      <c r="AD449" s="38"/>
      <c r="AE449" s="38"/>
      <c r="AF449" s="38"/>
      <c r="AG449" s="38"/>
    </row>
    <row r="450" spans="1:33" ht="15" customHeight="1" x14ac:dyDescent="0.25">
      <c r="B450" s="36">
        <f t="shared" si="163"/>
        <v>15</v>
      </c>
      <c r="D450" s="41">
        <f>-SUM($D218:D218)*(SUM(C81,D81)/2)</f>
        <v>0</v>
      </c>
      <c r="E450" s="41">
        <f>-SUM($D218:E218)*(SUM(D81,E81)/2)</f>
        <v>0</v>
      </c>
      <c r="F450" s="41">
        <f>-SUM($D218:F218)*(SUM(E81,F81)/2)</f>
        <v>0</v>
      </c>
      <c r="G450" s="41">
        <f>-SUM($D218:G218)*(SUM(F81,G81)/2)</f>
        <v>0</v>
      </c>
      <c r="H450" s="41">
        <f>-SUM($D218:H218)*(SUM(G81,H81)/2)</f>
        <v>0</v>
      </c>
      <c r="I450" s="41">
        <f>-SUM($D218:I218)*(SUM(H81,I81)/2)</f>
        <v>0</v>
      </c>
      <c r="J450" s="41">
        <f>-SUM($D218:J218)*(SUM(I81,J81)/2)</f>
        <v>0</v>
      </c>
      <c r="K450" s="41">
        <f>-SUM($D218:K218)*(SUM(J81,K81)/2)</f>
        <v>0</v>
      </c>
      <c r="L450" s="41">
        <f>-SUM($D218:L218)*(SUM(K81,L81)/2)</f>
        <v>0</v>
      </c>
      <c r="M450" s="41">
        <f>-SUM($D218:M218)*(SUM(L81,M81)/2)</f>
        <v>0</v>
      </c>
      <c r="N450" s="41">
        <f>-SUM($D218:N218)*(SUM(M81,N81)/2)</f>
        <v>0</v>
      </c>
      <c r="O450" s="41">
        <f>-SUM($D218:O218)*(SUM(N81,O81)/2)</f>
        <v>0</v>
      </c>
      <c r="P450" s="41">
        <f>-SUM($D218:P218)*(SUM(O81,P81)/2)</f>
        <v>0</v>
      </c>
      <c r="Q450" s="41">
        <f>-SUM($D218:Q218)*(SUM(P81,Q81)/2)</f>
        <v>0</v>
      </c>
      <c r="R450" s="41">
        <f>-SUM($D218:R218)*(SUM(Q81,R81)/2)</f>
        <v>0</v>
      </c>
      <c r="S450" s="38"/>
      <c r="T450" s="38"/>
      <c r="U450" s="38"/>
      <c r="V450" s="38"/>
      <c r="W450" s="38"/>
      <c r="X450" s="38"/>
      <c r="Y450" s="38"/>
      <c r="Z450" s="38"/>
      <c r="AA450" s="38"/>
      <c r="AB450" s="38"/>
      <c r="AC450" s="38"/>
      <c r="AD450" s="38"/>
      <c r="AE450" s="38"/>
      <c r="AF450" s="38"/>
      <c r="AG450" s="38"/>
    </row>
    <row r="451" spans="1:33" ht="15" customHeight="1" x14ac:dyDescent="0.25">
      <c r="B451" s="36">
        <f t="shared" si="163"/>
        <v>16</v>
      </c>
      <c r="D451" s="41">
        <f>-SUM($D219:D219)*(SUM(C82,D82)/2)</f>
        <v>0</v>
      </c>
      <c r="E451" s="41">
        <f>-SUM($D219:E219)*(SUM(D82,E82)/2)</f>
        <v>0</v>
      </c>
      <c r="F451" s="41">
        <f>-SUM($D219:F219)*(SUM(E82,F82)/2)</f>
        <v>0</v>
      </c>
      <c r="G451" s="41">
        <f>-SUM($D219:G219)*(SUM(F82,G82)/2)</f>
        <v>0</v>
      </c>
      <c r="H451" s="41">
        <f>-SUM($D219:H219)*(SUM(G82,H82)/2)</f>
        <v>0</v>
      </c>
      <c r="I451" s="41">
        <f>-SUM($D219:I219)*(SUM(H82,I82)/2)</f>
        <v>0</v>
      </c>
      <c r="J451" s="41">
        <f>-SUM($D219:J219)*(SUM(I82,J82)/2)</f>
        <v>0</v>
      </c>
      <c r="K451" s="41">
        <f>-SUM($D219:K219)*(SUM(J82,K82)/2)</f>
        <v>0</v>
      </c>
      <c r="L451" s="41">
        <f>-SUM($D219:L219)*(SUM(K82,L82)/2)</f>
        <v>0</v>
      </c>
      <c r="M451" s="41">
        <f>-SUM($D219:M219)*(SUM(L82,M82)/2)</f>
        <v>0</v>
      </c>
      <c r="N451" s="41">
        <f>-SUM($D219:N219)*(SUM(M82,N82)/2)</f>
        <v>0</v>
      </c>
      <c r="O451" s="41">
        <f>-SUM($D219:O219)*(SUM(N82,O82)/2)</f>
        <v>0</v>
      </c>
      <c r="P451" s="41">
        <f>-SUM($D219:P219)*(SUM(O82,P82)/2)</f>
        <v>0</v>
      </c>
      <c r="Q451" s="41">
        <f>-SUM($D219:Q219)*(SUM(P82,Q82)/2)</f>
        <v>0</v>
      </c>
      <c r="R451" s="41">
        <f>-SUM($D219:R219)*(SUM(Q82,R82)/2)</f>
        <v>0</v>
      </c>
      <c r="S451" s="38"/>
      <c r="T451" s="38"/>
      <c r="U451" s="38"/>
      <c r="V451" s="38"/>
      <c r="W451" s="38"/>
      <c r="X451" s="38"/>
      <c r="Y451" s="38"/>
      <c r="Z451" s="38"/>
      <c r="AA451" s="38"/>
      <c r="AB451" s="38"/>
      <c r="AC451" s="38"/>
      <c r="AD451" s="38"/>
      <c r="AE451" s="38"/>
      <c r="AF451" s="38"/>
      <c r="AG451" s="38"/>
    </row>
    <row r="452" spans="1:33" ht="15" customHeight="1" x14ac:dyDescent="0.25">
      <c r="B452" s="36">
        <f t="shared" si="163"/>
        <v>17</v>
      </c>
      <c r="D452" s="41">
        <f>-SUM($D220:D220)*(SUM(C83,D83)/2)</f>
        <v>0</v>
      </c>
      <c r="E452" s="41">
        <f>-SUM($D220:E220)*(SUM(D83,E83)/2)</f>
        <v>0</v>
      </c>
      <c r="F452" s="41">
        <f>-SUM($D220:F220)*(SUM(E83,F83)/2)</f>
        <v>0</v>
      </c>
      <c r="G452" s="41">
        <f>-SUM($D220:G220)*(SUM(F83,G83)/2)</f>
        <v>0</v>
      </c>
      <c r="H452" s="41">
        <f>-SUM($D220:H220)*(SUM(G83,H83)/2)</f>
        <v>0</v>
      </c>
      <c r="I452" s="41">
        <f>-SUM($D220:I220)*(SUM(H83,I83)/2)</f>
        <v>0</v>
      </c>
      <c r="J452" s="41">
        <f>-SUM($D220:J220)*(SUM(I83,J83)/2)</f>
        <v>0</v>
      </c>
      <c r="K452" s="41">
        <f>-SUM($D220:K220)*(SUM(J83,K83)/2)</f>
        <v>0</v>
      </c>
      <c r="L452" s="41">
        <f>-SUM($D220:L220)*(SUM(K83,L83)/2)</f>
        <v>0</v>
      </c>
      <c r="M452" s="41">
        <f>-SUM($D220:M220)*(SUM(L83,M83)/2)</f>
        <v>0</v>
      </c>
      <c r="N452" s="41">
        <f>-SUM($D220:N220)*(SUM(M83,N83)/2)</f>
        <v>0</v>
      </c>
      <c r="O452" s="41">
        <f>-SUM($D220:O220)*(SUM(N83,O83)/2)</f>
        <v>0</v>
      </c>
      <c r="P452" s="41">
        <f>-SUM($D220:P220)*(SUM(O83,P83)/2)</f>
        <v>0</v>
      </c>
      <c r="Q452" s="41">
        <f>-SUM($D220:Q220)*(SUM(P83,Q83)/2)</f>
        <v>0</v>
      </c>
      <c r="R452" s="41">
        <f>-SUM($D220:R220)*(SUM(Q83,R83)/2)</f>
        <v>0</v>
      </c>
      <c r="S452" s="38"/>
      <c r="T452" s="38"/>
      <c r="U452" s="38"/>
      <c r="V452" s="38"/>
      <c r="W452" s="38"/>
      <c r="X452" s="38"/>
      <c r="Y452" s="38"/>
      <c r="Z452" s="38"/>
      <c r="AA452" s="38"/>
      <c r="AB452" s="38"/>
      <c r="AC452" s="38"/>
      <c r="AD452" s="38"/>
      <c r="AE452" s="38"/>
      <c r="AF452" s="38"/>
      <c r="AG452" s="38"/>
    </row>
    <row r="453" spans="1:33" ht="15" customHeight="1" x14ac:dyDescent="0.25">
      <c r="B453" s="36">
        <f t="shared" si="163"/>
        <v>18</v>
      </c>
      <c r="D453" s="41">
        <f>-SUM($D221:D221)*(SUM(C84,D84)/2)</f>
        <v>0</v>
      </c>
      <c r="E453" s="41">
        <f>-SUM($D221:E221)*(SUM(D84,E84)/2)</f>
        <v>0</v>
      </c>
      <c r="F453" s="41">
        <f>-SUM($D221:F221)*(SUM(E84,F84)/2)</f>
        <v>0</v>
      </c>
      <c r="G453" s="41">
        <f>-SUM($D221:G221)*(SUM(F84,G84)/2)</f>
        <v>0</v>
      </c>
      <c r="H453" s="41">
        <f>-SUM($D221:H221)*(SUM(G84,H84)/2)</f>
        <v>0</v>
      </c>
      <c r="I453" s="41">
        <f>-SUM($D221:I221)*(SUM(H84,I84)/2)</f>
        <v>0</v>
      </c>
      <c r="J453" s="41">
        <f>-SUM($D221:J221)*(SUM(I84,J84)/2)</f>
        <v>0</v>
      </c>
      <c r="K453" s="41">
        <f>-SUM($D221:K221)*(SUM(J84,K84)/2)</f>
        <v>0</v>
      </c>
      <c r="L453" s="41">
        <f>-SUM($D221:L221)*(SUM(K84,L84)/2)</f>
        <v>0</v>
      </c>
      <c r="M453" s="41">
        <f>-SUM($D221:M221)*(SUM(L84,M84)/2)</f>
        <v>0</v>
      </c>
      <c r="N453" s="41">
        <f>-SUM($D221:N221)*(SUM(M84,N84)/2)</f>
        <v>0</v>
      </c>
      <c r="O453" s="41">
        <f>-SUM($D221:O221)*(SUM(N84,O84)/2)</f>
        <v>0</v>
      </c>
      <c r="P453" s="41">
        <f>-SUM($D221:P221)*(SUM(O84,P84)/2)</f>
        <v>0</v>
      </c>
      <c r="Q453" s="41">
        <f>-SUM($D221:Q221)*(SUM(P84,Q84)/2)</f>
        <v>0</v>
      </c>
      <c r="R453" s="41">
        <f>-SUM($D221:R221)*(SUM(Q84,R84)/2)</f>
        <v>0</v>
      </c>
      <c r="S453" s="38"/>
      <c r="T453" s="38"/>
      <c r="U453" s="38"/>
      <c r="V453" s="38"/>
      <c r="W453" s="38"/>
      <c r="X453" s="38"/>
      <c r="Y453" s="38"/>
      <c r="Z453" s="38"/>
      <c r="AA453" s="38"/>
      <c r="AB453" s="38"/>
      <c r="AC453" s="38"/>
      <c r="AD453" s="38"/>
      <c r="AE453" s="38"/>
      <c r="AF453" s="38"/>
      <c r="AG453" s="38"/>
    </row>
    <row r="454" spans="1:33" ht="15" customHeight="1" x14ac:dyDescent="0.25">
      <c r="B454" s="36">
        <f t="shared" si="163"/>
        <v>19</v>
      </c>
      <c r="D454" s="41">
        <f>-SUM($D222:D222)*(SUM(C85,D85)/2)</f>
        <v>0</v>
      </c>
      <c r="E454" s="41">
        <f>-SUM($D222:E222)*(SUM(D85,E85)/2)</f>
        <v>0</v>
      </c>
      <c r="F454" s="41">
        <f>-SUM($D222:F222)*(SUM(E85,F85)/2)</f>
        <v>0</v>
      </c>
      <c r="G454" s="41">
        <f>-SUM($D222:G222)*(SUM(F85,G85)/2)</f>
        <v>0</v>
      </c>
      <c r="H454" s="41">
        <f>-SUM($D222:H222)*(SUM(G85,H85)/2)</f>
        <v>0</v>
      </c>
      <c r="I454" s="41">
        <f>-SUM($D222:I222)*(SUM(H85,I85)/2)</f>
        <v>0</v>
      </c>
      <c r="J454" s="41">
        <f>-SUM($D222:J222)*(SUM(I85,J85)/2)</f>
        <v>0</v>
      </c>
      <c r="K454" s="41">
        <f>-SUM($D222:K222)*(SUM(J85,K85)/2)</f>
        <v>0</v>
      </c>
      <c r="L454" s="41">
        <f>-SUM($D222:L222)*(SUM(K85,L85)/2)</f>
        <v>0</v>
      </c>
      <c r="M454" s="41">
        <f>-SUM($D222:M222)*(SUM(L85,M85)/2)</f>
        <v>0</v>
      </c>
      <c r="N454" s="41">
        <f>-SUM($D222:N222)*(SUM(M85,N85)/2)</f>
        <v>0</v>
      </c>
      <c r="O454" s="41">
        <f>-SUM($D222:O222)*(SUM(N85,O85)/2)</f>
        <v>0</v>
      </c>
      <c r="P454" s="41">
        <f>-SUM($D222:P222)*(SUM(O85,P85)/2)</f>
        <v>0</v>
      </c>
      <c r="Q454" s="41">
        <f>-SUM($D222:Q222)*(SUM(P85,Q85)/2)</f>
        <v>0</v>
      </c>
      <c r="R454" s="41">
        <f>-SUM($D222:R222)*(SUM(Q85,R85)/2)</f>
        <v>0</v>
      </c>
      <c r="S454" s="38"/>
      <c r="T454" s="38"/>
      <c r="U454" s="38"/>
      <c r="V454" s="38"/>
      <c r="W454" s="38"/>
      <c r="X454" s="38"/>
      <c r="Y454" s="38"/>
      <c r="Z454" s="38"/>
      <c r="AA454" s="38"/>
      <c r="AB454" s="38"/>
      <c r="AC454" s="38"/>
      <c r="AD454" s="38"/>
      <c r="AE454" s="38"/>
      <c r="AF454" s="38"/>
      <c r="AG454" s="38"/>
    </row>
    <row r="455" spans="1:33" ht="15" customHeight="1" x14ac:dyDescent="0.25">
      <c r="B455" s="36">
        <f t="shared" si="163"/>
        <v>20</v>
      </c>
      <c r="D455" s="41">
        <f>-SUM($D223:D223)*(SUM(C86,D86)/2)</f>
        <v>0</v>
      </c>
      <c r="E455" s="41">
        <f>-SUM($D223:E223)*(SUM(D86,E86)/2)</f>
        <v>0</v>
      </c>
      <c r="F455" s="41">
        <f>-SUM($D223:F223)*(SUM(E86,F86)/2)</f>
        <v>0</v>
      </c>
      <c r="G455" s="41">
        <f>-SUM($D223:G223)*(SUM(F86,G86)/2)</f>
        <v>0</v>
      </c>
      <c r="H455" s="41">
        <f>-SUM($D223:H223)*(SUM(G86,H86)/2)</f>
        <v>0</v>
      </c>
      <c r="I455" s="41">
        <f>-SUM($D223:I223)*(SUM(H86,I86)/2)</f>
        <v>0</v>
      </c>
      <c r="J455" s="41">
        <f>-SUM($D223:J223)*(SUM(I86,J86)/2)</f>
        <v>0</v>
      </c>
      <c r="K455" s="41">
        <f>-SUM($D223:K223)*(SUM(J86,K86)/2)</f>
        <v>0</v>
      </c>
      <c r="L455" s="41">
        <f>-SUM($D223:L223)*(SUM(K86,L86)/2)</f>
        <v>0</v>
      </c>
      <c r="M455" s="41">
        <f>-SUM($D223:M223)*(SUM(L86,M86)/2)</f>
        <v>0</v>
      </c>
      <c r="N455" s="41">
        <f>-SUM($D223:N223)*(SUM(M86,N86)/2)</f>
        <v>0</v>
      </c>
      <c r="O455" s="41">
        <f>-SUM($D223:O223)*(SUM(N86,O86)/2)</f>
        <v>0</v>
      </c>
      <c r="P455" s="41">
        <f>-SUM($D223:P223)*(SUM(O86,P86)/2)</f>
        <v>0</v>
      </c>
      <c r="Q455" s="41">
        <f>-SUM($D223:Q223)*(SUM(P86,Q86)/2)</f>
        <v>0</v>
      </c>
      <c r="R455" s="41">
        <f>-SUM($D223:R223)*(SUM(Q86,R86)/2)</f>
        <v>0</v>
      </c>
      <c r="S455" s="38"/>
      <c r="T455" s="38"/>
      <c r="U455" s="38"/>
      <c r="V455" s="38"/>
      <c r="W455" s="38"/>
      <c r="X455" s="38"/>
      <c r="Y455" s="38"/>
      <c r="Z455" s="38"/>
      <c r="AA455" s="38"/>
      <c r="AB455" s="38"/>
      <c r="AC455" s="38"/>
      <c r="AD455" s="38"/>
      <c r="AE455" s="38"/>
      <c r="AF455" s="38"/>
      <c r="AG455" s="38"/>
    </row>
    <row r="456" spans="1:33" ht="15" customHeight="1" x14ac:dyDescent="0.25"/>
    <row r="457" spans="1:33" ht="15" customHeight="1" x14ac:dyDescent="0.25">
      <c r="A457" s="2" t="s">
        <v>87</v>
      </c>
      <c r="B457" s="34" t="s">
        <v>207</v>
      </c>
      <c r="C457" s="35"/>
      <c r="D457" s="25"/>
      <c r="E457" s="25"/>
      <c r="F457" s="25"/>
      <c r="G457" s="25"/>
      <c r="H457" s="25"/>
      <c r="I457" s="25"/>
      <c r="J457" s="25"/>
      <c r="K457" s="25"/>
      <c r="L457" s="25"/>
      <c r="M457" s="25"/>
      <c r="N457" s="25"/>
      <c r="O457" s="25"/>
      <c r="P457" s="25"/>
      <c r="Q457" s="25"/>
      <c r="R457" s="25"/>
      <c r="S457" s="25"/>
      <c r="T457" s="25"/>
      <c r="U457" s="25"/>
      <c r="V457" s="25"/>
      <c r="W457" s="25"/>
      <c r="X457" s="25"/>
      <c r="Y457" s="25"/>
      <c r="Z457" s="25"/>
      <c r="AA457" s="25"/>
      <c r="AB457" s="25"/>
      <c r="AC457" s="25"/>
      <c r="AD457" s="25"/>
      <c r="AE457" s="25"/>
      <c r="AF457" s="25"/>
      <c r="AG457" s="25"/>
    </row>
    <row r="458" spans="1:33" ht="15" customHeight="1" x14ac:dyDescent="0.25"/>
    <row r="459" spans="1:33" ht="15" customHeight="1" x14ac:dyDescent="0.25">
      <c r="B459" s="37" t="s">
        <v>82</v>
      </c>
    </row>
    <row r="460" spans="1:33" ht="15" customHeight="1" x14ac:dyDescent="0.25">
      <c r="B460" s="36">
        <v>1</v>
      </c>
      <c r="D460" s="41">
        <f>IF(D182=0,0,-HLOOKUP(D182,$D$93:$AG$113,$B460+1)*'02. Controlo'!$F52)*D67</f>
        <v>0</v>
      </c>
      <c r="E460" s="41">
        <f>IF(E182=0,0,-HLOOKUP(E182,$D$93:$AG$113,$B460+1)*'02. Controlo'!$F52)*E67</f>
        <v>63570.915787980397</v>
      </c>
      <c r="F460" s="41">
        <f>IF(F182=0,0,-HLOOKUP(F182,$D$93:$AG$113,$B460+1)*'02. Controlo'!$F52)*F67</f>
        <v>82054.078272527302</v>
      </c>
      <c r="G460" s="41">
        <f>IF(G182=0,0,-HLOOKUP(G182,$D$93:$AG$113,$B460+1)*'02. Controlo'!$F52)*G67</f>
        <v>91508.532103948266</v>
      </c>
      <c r="H460" s="41">
        <f>IF(H182=0,0,-HLOOKUP(H182,$D$93:$AG$113,$B460+1)*'02. Controlo'!$F52)*H67</f>
        <v>101143.25827466666</v>
      </c>
      <c r="I460" s="41">
        <f>IF(I182=0,0,-HLOOKUP(I182,$D$93:$AG$113,$B460+1)*'02. Controlo'!$F52)*I67</f>
        <v>111888.1190746097</v>
      </c>
      <c r="J460" s="41">
        <f>IF(J182=0,0,-HLOOKUP(J182,$D$93:$AG$113,$B460+1)*'02. Controlo'!$F52)*J67</f>
        <v>0</v>
      </c>
      <c r="K460" s="41">
        <f>IF(K182=0,0,-HLOOKUP(K182,$D$93:$AG$113,$B460+1)*'02. Controlo'!$F52)*K67</f>
        <v>0</v>
      </c>
      <c r="L460" s="41">
        <f>IF(L182=0,0,-HLOOKUP(L182,$D$93:$AG$113,$B460+1)*'02. Controlo'!$F52)*L67</f>
        <v>0</v>
      </c>
      <c r="M460" s="41">
        <f>IF(M182=0,0,-HLOOKUP(M182,$D$93:$AG$113,$B460+1)*'02. Controlo'!$F52)*M67</f>
        <v>0</v>
      </c>
      <c r="N460" s="41">
        <f>IF(N182=0,0,-HLOOKUP(N182,$D$93:$AG$113,$B460+1)*'02. Controlo'!$F52)*N67</f>
        <v>0</v>
      </c>
      <c r="O460" s="41">
        <f>IF(O182=0,0,-HLOOKUP(O182,$D$93:$AG$113,$B460+1)*'02. Controlo'!$F52)*O67</f>
        <v>0</v>
      </c>
      <c r="P460" s="41">
        <f>IF(P182=0,0,-HLOOKUP(P182,$D$93:$AG$113,$B460+1)*'02. Controlo'!$F52)*P67</f>
        <v>0</v>
      </c>
      <c r="Q460" s="41">
        <f>IF(Q182=0,0,-HLOOKUP(Q182,$D$93:$AG$113,$B460+1)*'02. Controlo'!$F52)*Q67</f>
        <v>0</v>
      </c>
      <c r="R460" s="41">
        <f>IF(R182=0,0,-HLOOKUP(R182,$D$93:$AG$113,$B460+1)*'02. Controlo'!$F52)*R67</f>
        <v>0</v>
      </c>
      <c r="S460" s="38"/>
      <c r="T460" s="38"/>
      <c r="U460" s="38"/>
      <c r="V460" s="38"/>
      <c r="W460" s="38"/>
      <c r="X460" s="38"/>
      <c r="Y460" s="38"/>
      <c r="Z460" s="38"/>
      <c r="AA460" s="38"/>
      <c r="AB460" s="38"/>
      <c r="AC460" s="38"/>
      <c r="AD460" s="38"/>
      <c r="AE460" s="38"/>
      <c r="AF460" s="38"/>
      <c r="AG460" s="38"/>
    </row>
    <row r="461" spans="1:33" ht="15" customHeight="1" x14ac:dyDescent="0.25">
      <c r="B461" s="36">
        <f>+B460+1</f>
        <v>2</v>
      </c>
      <c r="D461" s="41">
        <f>IF(D183=0,0,-HLOOKUP(D183,$D$93:$AG$113,$B461+1)*'02. Controlo'!$F53)*D68</f>
        <v>0</v>
      </c>
      <c r="E461" s="41">
        <f>IF(E183=0,0,-HLOOKUP(E183,$D$93:$AG$113,$B461+1)*'02. Controlo'!$F53)*E68</f>
        <v>44254.000129531691</v>
      </c>
      <c r="F461" s="41">
        <f>IF(F183=0,0,-HLOOKUP(F183,$D$93:$AG$113,$B461+1)*'02. Controlo'!$F53)*F68</f>
        <v>67795.58468642761</v>
      </c>
      <c r="G461" s="41">
        <f>IF(G183=0,0,-HLOOKUP(G183,$D$93:$AG$113,$B461+1)*'02. Controlo'!$F53)*G68</f>
        <v>76285.098945576479</v>
      </c>
      <c r="H461" s="41">
        <f>IF(H183=0,0,-HLOOKUP(H183,$D$93:$AG$113,$B461+1)*'02. Controlo'!$F53)*H68</f>
        <v>98464.893927032754</v>
      </c>
      <c r="I461" s="41">
        <f>IF(I183=0,0,-HLOOKUP(I183,$D$93:$AG$113,$B461+1)*'02. Controlo'!$F53)*I68</f>
        <v>109810.23852473791</v>
      </c>
      <c r="J461" s="41">
        <f>IF(J183=0,0,-HLOOKUP(J183,$D$93:$AG$113,$B461+1)*'02. Controlo'!$F53)*J68</f>
        <v>121371.90992959999</v>
      </c>
      <c r="K461" s="41">
        <f>IF(K183=0,0,-HLOOKUP(K183,$D$93:$AG$113,$B461+1)*'02. Controlo'!$F53)*K68</f>
        <v>0</v>
      </c>
      <c r="L461" s="41">
        <f>IF(L183=0,0,-HLOOKUP(L183,$D$93:$AG$113,$B461+1)*'02. Controlo'!$F53)*L68</f>
        <v>0</v>
      </c>
      <c r="M461" s="41">
        <f>IF(M183=0,0,-HLOOKUP(M183,$D$93:$AG$113,$B461+1)*'02. Controlo'!$F53)*M68</f>
        <v>0</v>
      </c>
      <c r="N461" s="41">
        <f>IF(N183=0,0,-HLOOKUP(N183,$D$93:$AG$113,$B461+1)*'02. Controlo'!$F53)*N68</f>
        <v>0</v>
      </c>
      <c r="O461" s="41">
        <f>IF(O183=0,0,-HLOOKUP(O183,$D$93:$AG$113,$B461+1)*'02. Controlo'!$F53)*O68</f>
        <v>0</v>
      </c>
      <c r="P461" s="41">
        <f>IF(P183=0,0,-HLOOKUP(P183,$D$93:$AG$113,$B461+1)*'02. Controlo'!$F53)*P68</f>
        <v>0</v>
      </c>
      <c r="Q461" s="41">
        <f>IF(Q183=0,0,-HLOOKUP(Q183,$D$93:$AG$113,$B461+1)*'02. Controlo'!$F53)*Q68</f>
        <v>0</v>
      </c>
      <c r="R461" s="41">
        <f>IF(R183=0,0,-HLOOKUP(R183,$D$93:$AG$113,$B461+1)*'02. Controlo'!$F53)*R68</f>
        <v>0</v>
      </c>
      <c r="S461" s="38"/>
      <c r="T461" s="38"/>
      <c r="U461" s="38"/>
      <c r="V461" s="38"/>
      <c r="W461" s="38"/>
      <c r="X461" s="38"/>
      <c r="Y461" s="38"/>
      <c r="Z461" s="38"/>
      <c r="AA461" s="38"/>
      <c r="AB461" s="38"/>
      <c r="AC461" s="38"/>
      <c r="AD461" s="38"/>
      <c r="AE461" s="38"/>
      <c r="AF461" s="38"/>
      <c r="AG461" s="38"/>
    </row>
    <row r="462" spans="1:33" ht="15" customHeight="1" x14ac:dyDescent="0.25">
      <c r="B462" s="36">
        <f t="shared" ref="B462:B479" si="164">+B461+1</f>
        <v>3</v>
      </c>
      <c r="D462" s="41">
        <f>IF(D184=0,0,-HLOOKUP(D184,$D$93:$AG$113,$B462+1)*'02. Controlo'!$F54)*D69</f>
        <v>0</v>
      </c>
      <c r="E462" s="41">
        <f>IF(E184=0,0,-HLOOKUP(E184,$D$93:$AG$113,$B462+1)*'02. Controlo'!$F54)*E69</f>
        <v>0</v>
      </c>
      <c r="F462" s="41">
        <f>IF(F184=0,0,-HLOOKUP(F184,$D$93:$AG$113,$B462+1)*'02. Controlo'!$F54)*F69</f>
        <v>10500.000001537695</v>
      </c>
      <c r="G462" s="41">
        <f>IF(G184=0,0,-HLOOKUP(G184,$D$93:$AG$113,$B462+1)*'02. Controlo'!$F54)*G69</f>
        <v>25942.920292319737</v>
      </c>
      <c r="H462" s="41">
        <f>IF(H184=0,0,-HLOOKUP(H184,$D$93:$AG$113,$B462+1)*'02. Controlo'!$F54)*H69</f>
        <v>40008.021824362324</v>
      </c>
      <c r="I462" s="41">
        <f>IF(I184=0,0,-HLOOKUP(I184,$D$93:$AG$113,$B462+1)*'02. Controlo'!$F54)*I69</f>
        <v>45505.963393502199</v>
      </c>
      <c r="J462" s="41">
        <f>IF(J184=0,0,-HLOOKUP(J184,$D$93:$AG$113,$B462+1)*'02. Controlo'!$F54)*J69</f>
        <v>59085.469982043986</v>
      </c>
      <c r="K462" s="41">
        <f>IF(K184=0,0,-HLOOKUP(K184,$D$93:$AG$113,$B462+1)*'02. Controlo'!$F54)*K69</f>
        <v>0</v>
      </c>
      <c r="L462" s="41">
        <f>IF(L184=0,0,-HLOOKUP(L184,$D$93:$AG$113,$B462+1)*'02. Controlo'!$F54)*L69</f>
        <v>0</v>
      </c>
      <c r="M462" s="41">
        <f>IF(M184=0,0,-HLOOKUP(M184,$D$93:$AG$113,$B462+1)*'02. Controlo'!$F54)*M69</f>
        <v>0</v>
      </c>
      <c r="N462" s="41">
        <f>IF(N184=0,0,-HLOOKUP(N184,$D$93:$AG$113,$B462+1)*'02. Controlo'!$F54)*N69</f>
        <v>0</v>
      </c>
      <c r="O462" s="41">
        <f>IF(O184=0,0,-HLOOKUP(O184,$D$93:$AG$113,$B462+1)*'02. Controlo'!$F54)*O69</f>
        <v>0</v>
      </c>
      <c r="P462" s="41">
        <f>IF(P184=0,0,-HLOOKUP(P184,$D$93:$AG$113,$B462+1)*'02. Controlo'!$F54)*P69</f>
        <v>0</v>
      </c>
      <c r="Q462" s="41">
        <f>IF(Q184=0,0,-HLOOKUP(Q184,$D$93:$AG$113,$B462+1)*'02. Controlo'!$F54)*Q69</f>
        <v>0</v>
      </c>
      <c r="R462" s="41">
        <f>IF(R184=0,0,-HLOOKUP(R184,$D$93:$AG$113,$B462+1)*'02. Controlo'!$F54)*R69</f>
        <v>0</v>
      </c>
      <c r="S462" s="38"/>
      <c r="T462" s="38"/>
      <c r="U462" s="38"/>
      <c r="V462" s="38"/>
      <c r="W462" s="38"/>
      <c r="X462" s="38"/>
      <c r="Y462" s="38"/>
      <c r="Z462" s="38"/>
      <c r="AA462" s="38"/>
      <c r="AB462" s="38"/>
      <c r="AC462" s="38"/>
      <c r="AD462" s="38"/>
      <c r="AE462" s="38"/>
      <c r="AF462" s="38"/>
      <c r="AG462" s="38"/>
    </row>
    <row r="463" spans="1:33" ht="15" customHeight="1" x14ac:dyDescent="0.25">
      <c r="B463" s="36">
        <f t="shared" si="164"/>
        <v>4</v>
      </c>
      <c r="D463" s="41">
        <f>IF(D185=0,0,-HLOOKUP(D185,$D$93:$AG$113,$B463+1)*'02. Controlo'!$F55)*D70</f>
        <v>50992.839118862757</v>
      </c>
      <c r="E463" s="41">
        <f>IF(E185=0,0,-HLOOKUP(E185,$D$93:$AG$113,$B463+1)*'02. Controlo'!$F55)*E70</f>
        <v>57641.620551191852</v>
      </c>
      <c r="F463" s="41">
        <f>IF(F185=0,0,-HLOOKUP(F185,$D$93:$AG$113,$B463+1)*'02. Controlo'!$F55)*F70</f>
        <v>64462.738795037119</v>
      </c>
      <c r="G463" s="41">
        <f>IF(G185=0,0,-HLOOKUP(G185,$D$93:$AG$113,$B463+1)*'02. Controlo'!$F55)*G70</f>
        <v>72173.239256289089</v>
      </c>
      <c r="H463" s="41">
        <f>IF(H185=0,0,-HLOOKUP(H185,$D$93:$AG$113,$B463+1)*'02. Controlo'!$F55)*H70</f>
        <v>89633.252264612762</v>
      </c>
      <c r="I463" s="41">
        <f>IF(I185=0,0,-HLOOKUP(I185,$D$93:$AG$113,$B463+1)*'02. Controlo'!$F55)*I70</f>
        <v>96951.017141896795</v>
      </c>
      <c r="J463" s="41">
        <f>IF(J185=0,0,-HLOOKUP(J185,$D$93:$AG$113,$B463+1)*'02. Controlo'!$F55)*J70</f>
        <v>0</v>
      </c>
      <c r="K463" s="41">
        <f>IF(K185=0,0,-HLOOKUP(K185,$D$93:$AG$113,$B463+1)*'02. Controlo'!$F55)*K70</f>
        <v>0</v>
      </c>
      <c r="L463" s="41">
        <f>IF(L185=0,0,-HLOOKUP(L185,$D$93:$AG$113,$B463+1)*'02. Controlo'!$F55)*L70</f>
        <v>0</v>
      </c>
      <c r="M463" s="41">
        <f>IF(M185=0,0,-HLOOKUP(M185,$D$93:$AG$113,$B463+1)*'02. Controlo'!$F55)*M70</f>
        <v>0</v>
      </c>
      <c r="N463" s="41">
        <f>IF(N185=0,0,-HLOOKUP(N185,$D$93:$AG$113,$B463+1)*'02. Controlo'!$F55)*N70</f>
        <v>0</v>
      </c>
      <c r="O463" s="41">
        <f>IF(O185=0,0,-HLOOKUP(O185,$D$93:$AG$113,$B463+1)*'02. Controlo'!$F55)*O70</f>
        <v>0</v>
      </c>
      <c r="P463" s="41">
        <f>IF(P185=0,0,-HLOOKUP(P185,$D$93:$AG$113,$B463+1)*'02. Controlo'!$F55)*P70</f>
        <v>0</v>
      </c>
      <c r="Q463" s="41">
        <f>IF(Q185=0,0,-HLOOKUP(Q185,$D$93:$AG$113,$B463+1)*'02. Controlo'!$F55)*Q70</f>
        <v>0</v>
      </c>
      <c r="R463" s="41">
        <f>IF(R185=0,0,-HLOOKUP(R185,$D$93:$AG$113,$B463+1)*'02. Controlo'!$F55)*R70</f>
        <v>0</v>
      </c>
      <c r="S463" s="38"/>
      <c r="T463" s="38"/>
      <c r="U463" s="38"/>
      <c r="V463" s="38"/>
      <c r="W463" s="38"/>
      <c r="X463" s="38"/>
      <c r="Y463" s="38"/>
      <c r="Z463" s="38"/>
      <c r="AA463" s="38"/>
      <c r="AB463" s="38"/>
      <c r="AC463" s="38"/>
      <c r="AD463" s="38"/>
      <c r="AE463" s="38"/>
      <c r="AF463" s="38"/>
      <c r="AG463" s="38"/>
    </row>
    <row r="464" spans="1:33" ht="15" customHeight="1" x14ac:dyDescent="0.25">
      <c r="B464" s="36">
        <f t="shared" si="164"/>
        <v>5</v>
      </c>
      <c r="D464" s="41">
        <f>IF(D186=0,0,-HLOOKUP(D186,$D$93:$AG$113,$B464+1)*'02. Controlo'!$F56)*D71</f>
        <v>0</v>
      </c>
      <c r="E464" s="41">
        <f>IF(E186=0,0,-HLOOKUP(E186,$D$93:$AG$113,$B464+1)*'02. Controlo'!$F56)*E71</f>
        <v>0</v>
      </c>
      <c r="F464" s="41">
        <f>IF(F186=0,0,-HLOOKUP(F186,$D$93:$AG$113,$B464+1)*'02. Controlo'!$F56)*F71</f>
        <v>37246.467048759921</v>
      </c>
      <c r="G464" s="41">
        <f>IF(G186=0,0,-HLOOKUP(G186,$D$93:$AG$113,$B464+1)*'02. Controlo'!$F56)*G71</f>
        <v>57824.664442607012</v>
      </c>
      <c r="H464" s="41">
        <f>IF(H186=0,0,-HLOOKUP(H186,$D$93:$AG$113,$B464+1)*'02. Controlo'!$F56)*H71</f>
        <v>66484.744660995726</v>
      </c>
      <c r="I464" s="41">
        <f>IF(I186=0,0,-HLOOKUP(I186,$D$93:$AG$113,$B464+1)*'02. Controlo'!$F56)*I71</f>
        <v>86844.136845931876</v>
      </c>
      <c r="J464" s="41">
        <f>IF(J186=0,0,-HLOOKUP(J186,$D$93:$AG$113,$B464+1)*'02. Controlo'!$F56)*J71</f>
        <v>98981.86159762289</v>
      </c>
      <c r="K464" s="41">
        <f>IF(K186=0,0,-HLOOKUP(K186,$D$93:$AG$113,$B464+1)*'02. Controlo'!$F56)*K71</f>
        <v>111478.05694882273</v>
      </c>
      <c r="L464" s="41">
        <f>IF(L186=0,0,-HLOOKUP(L186,$D$93:$AG$113,$B464+1)*'02. Controlo'!$F56)*L71</f>
        <v>125720.77641926515</v>
      </c>
      <c r="M464" s="41">
        <f>IF(M186=0,0,-HLOOKUP(M186,$D$93:$AG$113,$B464+1)*'02. Controlo'!$F56)*M71</f>
        <v>0</v>
      </c>
      <c r="N464" s="41">
        <f>IF(N186=0,0,-HLOOKUP(N186,$D$93:$AG$113,$B464+1)*'02. Controlo'!$F56)*N71</f>
        <v>0</v>
      </c>
      <c r="O464" s="41">
        <f>IF(O186=0,0,-HLOOKUP(O186,$D$93:$AG$113,$B464+1)*'02. Controlo'!$F56)*O71</f>
        <v>0</v>
      </c>
      <c r="P464" s="41">
        <f>IF(P186=0,0,-HLOOKUP(P186,$D$93:$AG$113,$B464+1)*'02. Controlo'!$F56)*P71</f>
        <v>0</v>
      </c>
      <c r="Q464" s="41">
        <f>IF(Q186=0,0,-HLOOKUP(Q186,$D$93:$AG$113,$B464+1)*'02. Controlo'!$F56)*Q71</f>
        <v>0</v>
      </c>
      <c r="R464" s="41">
        <f>IF(R186=0,0,-HLOOKUP(R186,$D$93:$AG$113,$B464+1)*'02. Controlo'!$F56)*R71</f>
        <v>0</v>
      </c>
      <c r="S464" s="38"/>
      <c r="T464" s="38"/>
      <c r="U464" s="38"/>
      <c r="V464" s="38"/>
      <c r="W464" s="38"/>
      <c r="X464" s="38"/>
      <c r="Y464" s="38"/>
      <c r="Z464" s="38"/>
      <c r="AA464" s="38"/>
      <c r="AB464" s="38"/>
      <c r="AC464" s="38"/>
      <c r="AD464" s="38"/>
      <c r="AE464" s="38"/>
      <c r="AF464" s="38"/>
      <c r="AG464" s="38"/>
    </row>
    <row r="465" spans="2:33" ht="15" customHeight="1" x14ac:dyDescent="0.25">
      <c r="B465" s="36">
        <f t="shared" si="164"/>
        <v>6</v>
      </c>
      <c r="D465" s="41">
        <f>IF(D187=0,0,-HLOOKUP(D187,$D$93:$AG$113,$B465+1)*'02. Controlo'!$F57)*D72</f>
        <v>0</v>
      </c>
      <c r="E465" s="41">
        <f>IF(E187=0,0,-HLOOKUP(E187,$D$93:$AG$113,$B465+1)*'02. Controlo'!$F57)*E72</f>
        <v>13500.000001977038</v>
      </c>
      <c r="F465" s="41">
        <f>IF(F187=0,0,-HLOOKUP(F187,$D$93:$AG$113,$B465+1)*'02. Controlo'!$F57)*F72</f>
        <v>33355.183232982519</v>
      </c>
      <c r="G465" s="41">
        <f>IF(G187=0,0,-HLOOKUP(G187,$D$93:$AG$113,$B465+1)*'02. Controlo'!$F57)*G72</f>
        <v>51438.88520275156</v>
      </c>
      <c r="H465" s="41">
        <f>IF(H187=0,0,-HLOOKUP(H187,$D$93:$AG$113,$B465+1)*'02. Controlo'!$F57)*H72</f>
        <v>58507.667220217118</v>
      </c>
      <c r="I465" s="41">
        <f>IF(I187=0,0,-HLOOKUP(I187,$D$93:$AG$113,$B465+1)*'02. Controlo'!$F57)*I72</f>
        <v>75967.032834056561</v>
      </c>
      <c r="J465" s="41">
        <f>IF(J187=0,0,-HLOOKUP(J187,$D$93:$AG$113,$B465+1)*'02. Controlo'!$F57)*J72</f>
        <v>85646.82660959338</v>
      </c>
      <c r="K465" s="41">
        <f>IF(K187=0,0,-HLOOKUP(K187,$D$93:$AG$113,$B465+1)*'02. Controlo'!$F57)*K72</f>
        <v>95565.524081096781</v>
      </c>
      <c r="L465" s="41">
        <f>IF(L187=0,0,-HLOOKUP(L187,$D$93:$AG$113,$B465+1)*'02. Controlo'!$F57)*L72</f>
        <v>0</v>
      </c>
      <c r="M465" s="41">
        <f>IF(M187=0,0,-HLOOKUP(M187,$D$93:$AG$113,$B465+1)*'02. Controlo'!$F57)*M72</f>
        <v>0</v>
      </c>
      <c r="N465" s="41">
        <f>IF(N187=0,0,-HLOOKUP(N187,$D$93:$AG$113,$B465+1)*'02. Controlo'!$F57)*N72</f>
        <v>0</v>
      </c>
      <c r="O465" s="41">
        <f>IF(O187=0,0,-HLOOKUP(O187,$D$93:$AG$113,$B465+1)*'02. Controlo'!$F57)*O72</f>
        <v>0</v>
      </c>
      <c r="P465" s="41">
        <f>IF(P187=0,0,-HLOOKUP(P187,$D$93:$AG$113,$B465+1)*'02. Controlo'!$F57)*P72</f>
        <v>0</v>
      </c>
      <c r="Q465" s="41">
        <f>IF(Q187=0,0,-HLOOKUP(Q187,$D$93:$AG$113,$B465+1)*'02. Controlo'!$F57)*Q72</f>
        <v>0</v>
      </c>
      <c r="R465" s="41">
        <f>IF(R187=0,0,-HLOOKUP(R187,$D$93:$AG$113,$B465+1)*'02. Controlo'!$F57)*R72</f>
        <v>0</v>
      </c>
      <c r="S465" s="38"/>
      <c r="T465" s="38"/>
      <c r="U465" s="38"/>
      <c r="V465" s="38"/>
      <c r="W465" s="38"/>
      <c r="X465" s="38"/>
      <c r="Y465" s="38"/>
      <c r="Z465" s="38"/>
      <c r="AA465" s="38"/>
      <c r="AB465" s="38"/>
      <c r="AC465" s="38"/>
      <c r="AD465" s="38"/>
      <c r="AE465" s="38"/>
      <c r="AF465" s="38"/>
      <c r="AG465" s="38"/>
    </row>
    <row r="466" spans="2:33" ht="15" customHeight="1" x14ac:dyDescent="0.25">
      <c r="B466" s="36">
        <f t="shared" si="164"/>
        <v>7</v>
      </c>
      <c r="D466" s="41">
        <f>IF(D188=0,0,-HLOOKUP(D188,$D$93:$AG$113,$B466+1)*'02. Controlo'!$F58)*D73</f>
        <v>0</v>
      </c>
      <c r="E466" s="41">
        <f>IF(E188=0,0,-HLOOKUP(E188,$D$93:$AG$113,$B466+1)*'02. Controlo'!$F58)*E73</f>
        <v>0</v>
      </c>
      <c r="F466" s="41">
        <f>IF(F188=0,0,-HLOOKUP(F188,$D$93:$AG$113,$B466+1)*'02. Controlo'!$F58)*F73</f>
        <v>9000.0000013180252</v>
      </c>
      <c r="G466" s="41">
        <f>IF(G188=0,0,-HLOOKUP(G188,$D$93:$AG$113,$B466+1)*'02. Controlo'!$F58)*G73</f>
        <v>22236.788821988346</v>
      </c>
      <c r="H466" s="41">
        <f>IF(H188=0,0,-HLOOKUP(H188,$D$93:$AG$113,$B466+1)*'02. Controlo'!$F58)*H73</f>
        <v>34292.590135167709</v>
      </c>
      <c r="I466" s="41">
        <f>IF(I188=0,0,-HLOOKUP(I188,$D$93:$AG$113,$B466+1)*'02. Controlo'!$F58)*I73</f>
        <v>39005.11148014474</v>
      </c>
      <c r="J466" s="41">
        <f>IF(J188=0,0,-HLOOKUP(J188,$D$93:$AG$113,$B466+1)*'02. Controlo'!$F58)*J73</f>
        <v>50644.688556037705</v>
      </c>
      <c r="K466" s="41">
        <f>IF(K188=0,0,-HLOOKUP(K188,$D$93:$AG$113,$B466+1)*'02. Controlo'!$F58)*K73</f>
        <v>0</v>
      </c>
      <c r="L466" s="41">
        <f>IF(L188=0,0,-HLOOKUP(L188,$D$93:$AG$113,$B466+1)*'02. Controlo'!$F58)*L73</f>
        <v>0</v>
      </c>
      <c r="M466" s="41">
        <f>IF(M188=0,0,-HLOOKUP(M188,$D$93:$AG$113,$B466+1)*'02. Controlo'!$F58)*M73</f>
        <v>0</v>
      </c>
      <c r="N466" s="41">
        <f>IF(N188=0,0,-HLOOKUP(N188,$D$93:$AG$113,$B466+1)*'02. Controlo'!$F58)*N73</f>
        <v>0</v>
      </c>
      <c r="O466" s="41">
        <f>IF(O188=0,0,-HLOOKUP(O188,$D$93:$AG$113,$B466+1)*'02. Controlo'!$F58)*O73</f>
        <v>0</v>
      </c>
      <c r="P466" s="41">
        <f>IF(P188=0,0,-HLOOKUP(P188,$D$93:$AG$113,$B466+1)*'02. Controlo'!$F58)*P73</f>
        <v>0</v>
      </c>
      <c r="Q466" s="41">
        <f>IF(Q188=0,0,-HLOOKUP(Q188,$D$93:$AG$113,$B466+1)*'02. Controlo'!$F58)*Q73</f>
        <v>0</v>
      </c>
      <c r="R466" s="41">
        <f>IF(R188=0,0,-HLOOKUP(R188,$D$93:$AG$113,$B466+1)*'02. Controlo'!$F58)*R73</f>
        <v>0</v>
      </c>
      <c r="S466" s="38"/>
      <c r="T466" s="38"/>
      <c r="U466" s="38"/>
      <c r="V466" s="38"/>
      <c r="W466" s="38"/>
      <c r="X466" s="38"/>
      <c r="Y466" s="38"/>
      <c r="Z466" s="38"/>
      <c r="AA466" s="38"/>
      <c r="AB466" s="38"/>
      <c r="AC466" s="38"/>
      <c r="AD466" s="38"/>
      <c r="AE466" s="38"/>
      <c r="AF466" s="38"/>
      <c r="AG466" s="38"/>
    </row>
    <row r="467" spans="2:33" ht="15" customHeight="1" x14ac:dyDescent="0.25">
      <c r="B467" s="36">
        <f t="shared" si="164"/>
        <v>8</v>
      </c>
      <c r="D467" s="41">
        <f>IF(D189=0,0,-HLOOKUP(D189,$D$93:$AG$113,$B467+1)*'02. Controlo'!$F59)*D74</f>
        <v>0</v>
      </c>
      <c r="E467" s="41">
        <f>IF(E189=0,0,-HLOOKUP(E189,$D$93:$AG$113,$B467+1)*'02. Controlo'!$F59)*E74</f>
        <v>0</v>
      </c>
      <c r="F467" s="41">
        <f>IF(F189=0,0,-HLOOKUP(F189,$D$93:$AG$113,$B467+1)*'02. Controlo'!$F59)*F74</f>
        <v>0</v>
      </c>
      <c r="G467" s="41">
        <f>IF(G189=0,0,-HLOOKUP(G189,$D$93:$AG$113,$B467+1)*'02. Controlo'!$F59)*G74</f>
        <v>125720.77641926515</v>
      </c>
      <c r="H467" s="41">
        <f>IF(H189=0,0,-HLOOKUP(H189,$D$93:$AG$113,$B467+1)*'02. Controlo'!$F59)*H74</f>
        <v>156798.2280351693</v>
      </c>
      <c r="I467" s="41">
        <f>IF(I189=0,0,-HLOOKUP(I189,$D$93:$AG$113,$B467+1)*'02. Controlo'!$F59)*I74</f>
        <v>170455.30664805142</v>
      </c>
      <c r="J467" s="41">
        <f>IF(J189=0,0,-HLOOKUP(J189,$D$93:$AG$113,$B467+1)*'02. Controlo'!$F59)*J74</f>
        <v>0</v>
      </c>
      <c r="K467" s="41">
        <f>IF(K189=0,0,-HLOOKUP(K189,$D$93:$AG$113,$B467+1)*'02. Controlo'!$F59)*K74</f>
        <v>0</v>
      </c>
      <c r="L467" s="41">
        <f>IF(L189=0,0,-HLOOKUP(L189,$D$93:$AG$113,$B467+1)*'02. Controlo'!$F59)*L74</f>
        <v>0</v>
      </c>
      <c r="M467" s="41">
        <f>IF(M189=0,0,-HLOOKUP(M189,$D$93:$AG$113,$B467+1)*'02. Controlo'!$F59)*M74</f>
        <v>0</v>
      </c>
      <c r="N467" s="41">
        <f>IF(N189=0,0,-HLOOKUP(N189,$D$93:$AG$113,$B467+1)*'02. Controlo'!$F59)*N74</f>
        <v>0</v>
      </c>
      <c r="O467" s="41">
        <f>IF(O189=0,0,-HLOOKUP(O189,$D$93:$AG$113,$B467+1)*'02. Controlo'!$F59)*O74</f>
        <v>0</v>
      </c>
      <c r="P467" s="41">
        <f>IF(P189=0,0,-HLOOKUP(P189,$D$93:$AG$113,$B467+1)*'02. Controlo'!$F59)*P74</f>
        <v>0</v>
      </c>
      <c r="Q467" s="41">
        <f>IF(Q189=0,0,-HLOOKUP(Q189,$D$93:$AG$113,$B467+1)*'02. Controlo'!$F59)*Q74</f>
        <v>0</v>
      </c>
      <c r="R467" s="41">
        <f>IF(R189=0,0,-HLOOKUP(R189,$D$93:$AG$113,$B467+1)*'02. Controlo'!$F59)*R74</f>
        <v>0</v>
      </c>
      <c r="S467" s="38"/>
      <c r="T467" s="38"/>
      <c r="U467" s="38"/>
      <c r="V467" s="38"/>
      <c r="W467" s="38"/>
      <c r="X467" s="38"/>
      <c r="Y467" s="38"/>
      <c r="Z467" s="38"/>
      <c r="AA467" s="38"/>
      <c r="AB467" s="38"/>
      <c r="AC467" s="38"/>
      <c r="AD467" s="38"/>
      <c r="AE467" s="38"/>
      <c r="AF467" s="38"/>
      <c r="AG467" s="38"/>
    </row>
    <row r="468" spans="2:33" ht="15" customHeight="1" x14ac:dyDescent="0.25">
      <c r="B468" s="36">
        <f t="shared" si="164"/>
        <v>9</v>
      </c>
      <c r="D468" s="41">
        <f>IF(D190=0,0,-HLOOKUP(D190,$D$93:$AG$113,$B468+1)*'02. Controlo'!$F60)*D75</f>
        <v>0</v>
      </c>
      <c r="E468" s="41">
        <f>IF(E190=0,0,-HLOOKUP(E190,$D$93:$AG$113,$B468+1)*'02. Controlo'!$F60)*E75</f>
        <v>0</v>
      </c>
      <c r="F468" s="41">
        <f>IF(F190=0,0,-HLOOKUP(F190,$D$93:$AG$113,$B468+1)*'02. Controlo'!$F60)*F75</f>
        <v>150864.9317031182</v>
      </c>
      <c r="G468" s="41">
        <f>IF(G190=0,0,-HLOOKUP(G190,$D$93:$AG$113,$B468+1)*'02. Controlo'!$F60)*G75</f>
        <v>188157.87364220319</v>
      </c>
      <c r="H468" s="41">
        <f>IF(H190=0,0,-HLOOKUP(H190,$D$93:$AG$113,$B468+1)*'02. Controlo'!$F60)*H75</f>
        <v>204546.36797766169</v>
      </c>
      <c r="I468" s="41">
        <f>IF(I190=0,0,-HLOOKUP(I190,$D$93:$AG$113,$B468+1)*'02. Controlo'!$F60)*I75</f>
        <v>223061.50659330256</v>
      </c>
      <c r="J468" s="41">
        <f>IF(J190=0,0,-HLOOKUP(J190,$D$93:$AG$113,$B468+1)*'02. Controlo'!$F60)*J75</f>
        <v>243979.25235684606</v>
      </c>
      <c r="K468" s="41">
        <f>IF(K190=0,0,-HLOOKUP(K190,$D$93:$AG$113,$B468+1)*'02. Controlo'!$F60)*K75</f>
        <v>0</v>
      </c>
      <c r="L468" s="41">
        <f>IF(L190=0,0,-HLOOKUP(L190,$D$93:$AG$113,$B468+1)*'02. Controlo'!$F60)*L75</f>
        <v>0</v>
      </c>
      <c r="M468" s="41">
        <f>IF(M190=0,0,-HLOOKUP(M190,$D$93:$AG$113,$B468+1)*'02. Controlo'!$F60)*M75</f>
        <v>0</v>
      </c>
      <c r="N468" s="41">
        <f>IF(N190=0,0,-HLOOKUP(N190,$D$93:$AG$113,$B468+1)*'02. Controlo'!$F60)*N75</f>
        <v>0</v>
      </c>
      <c r="O468" s="41">
        <f>IF(O190=0,0,-HLOOKUP(O190,$D$93:$AG$113,$B468+1)*'02. Controlo'!$F60)*O75</f>
        <v>0</v>
      </c>
      <c r="P468" s="41">
        <f>IF(P190=0,0,-HLOOKUP(P190,$D$93:$AG$113,$B468+1)*'02. Controlo'!$F60)*P75</f>
        <v>0</v>
      </c>
      <c r="Q468" s="41">
        <f>IF(Q190=0,0,-HLOOKUP(Q190,$D$93:$AG$113,$B468+1)*'02. Controlo'!$F60)*Q75</f>
        <v>0</v>
      </c>
      <c r="R468" s="41">
        <f>IF(R190=0,0,-HLOOKUP(R190,$D$93:$AG$113,$B468+1)*'02. Controlo'!$F60)*R75</f>
        <v>0</v>
      </c>
      <c r="S468" s="38"/>
      <c r="T468" s="38"/>
      <c r="U468" s="38"/>
      <c r="V468" s="38"/>
      <c r="W468" s="38"/>
      <c r="X468" s="38"/>
      <c r="Y468" s="38"/>
      <c r="Z468" s="38"/>
      <c r="AA468" s="38"/>
      <c r="AB468" s="38"/>
      <c r="AC468" s="38"/>
      <c r="AD468" s="38"/>
      <c r="AE468" s="38"/>
      <c r="AF468" s="38"/>
      <c r="AG468" s="38"/>
    </row>
    <row r="469" spans="2:33" ht="15" customHeight="1" x14ac:dyDescent="0.25">
      <c r="B469" s="36">
        <f t="shared" si="164"/>
        <v>10</v>
      </c>
      <c r="D469" s="41">
        <f>IF(D191=0,0,-HLOOKUP(D191,$D$93:$AG$113,$B469+1)*'02. Controlo'!$F61)*D76</f>
        <v>206882.22278438316</v>
      </c>
      <c r="E469" s="41">
        <f>IF(E191=0,0,-HLOOKUP(E191,$D$93:$AG$113,$B469+1)*'02. Controlo'!$F61)*E76</f>
        <v>215014.46785639739</v>
      </c>
      <c r="F469" s="41">
        <f>IF(F191=0,0,-HLOOKUP(F191,$D$93:$AG$113,$B469+1)*'02. Controlo'!$F61)*F76</f>
        <v>219456.95133961004</v>
      </c>
      <c r="G469" s="41">
        <f>IF(G191=0,0,-HLOOKUP(G191,$D$93:$AG$113,$B469+1)*'02. Controlo'!$F61)*G76</f>
        <v>224366.88283908018</v>
      </c>
      <c r="H469" s="41">
        <f>IF(H191=0,0,-HLOOKUP(H191,$D$93:$AG$113,$B469+1)*'02. Controlo'!$F61)*H76</f>
        <v>220702.53918630636</v>
      </c>
      <c r="I469" s="41">
        <f>IF(I191=0,0,-HLOOKUP(I191,$D$93:$AG$113,$B469+1)*'02. Controlo'!$F61)*I76</f>
        <v>216652.62512503305</v>
      </c>
      <c r="J469" s="41">
        <f>IF(J191=0,0,-HLOOKUP(J191,$D$93:$AG$113,$B469+1)*'02. Controlo'!$F61)*J76</f>
        <v>212176.57007728022</v>
      </c>
      <c r="K469" s="41">
        <f>IF(K191=0,0,-HLOOKUP(K191,$D$93:$AG$113,$B469+1)*'02. Controlo'!$F61)*K76</f>
        <v>207229.534538404</v>
      </c>
      <c r="L469" s="41">
        <f>IF(L191=0,0,-HLOOKUP(L191,$D$93:$AG$113,$B469+1)*'02. Controlo'!$F61)*L76</f>
        <v>201761.96089111583</v>
      </c>
      <c r="M469" s="41">
        <f>IF(M191=0,0,-HLOOKUP(M191,$D$93:$AG$113,$B469+1)*'02. Controlo'!$F61)*M76</f>
        <v>0</v>
      </c>
      <c r="N469" s="41">
        <f>IF(N191=0,0,-HLOOKUP(N191,$D$93:$AG$113,$B469+1)*'02. Controlo'!$F61)*N76</f>
        <v>0</v>
      </c>
      <c r="O469" s="41">
        <f>IF(O191=0,0,-HLOOKUP(O191,$D$93:$AG$113,$B469+1)*'02. Controlo'!$F61)*O76</f>
        <v>0</v>
      </c>
      <c r="P469" s="41">
        <f>IF(P191=0,0,-HLOOKUP(P191,$D$93:$AG$113,$B469+1)*'02. Controlo'!$F61)*P76</f>
        <v>0</v>
      </c>
      <c r="Q469" s="41">
        <f>IF(Q191=0,0,-HLOOKUP(Q191,$D$93:$AG$113,$B469+1)*'02. Controlo'!$F61)*Q76</f>
        <v>0</v>
      </c>
      <c r="R469" s="41">
        <f>IF(R191=0,0,-HLOOKUP(R191,$D$93:$AG$113,$B469+1)*'02. Controlo'!$F61)*R76</f>
        <v>0</v>
      </c>
      <c r="S469" s="38"/>
      <c r="T469" s="38"/>
      <c r="U469" s="38"/>
      <c r="V469" s="38"/>
      <c r="W469" s="38"/>
      <c r="X469" s="38"/>
      <c r="Y469" s="38"/>
      <c r="Z469" s="38"/>
      <c r="AA469" s="38"/>
      <c r="AB469" s="38"/>
      <c r="AC469" s="38"/>
      <c r="AD469" s="38"/>
      <c r="AE469" s="38"/>
      <c r="AF469" s="38"/>
      <c r="AG469" s="38"/>
    </row>
    <row r="470" spans="2:33" ht="15" customHeight="1" x14ac:dyDescent="0.25">
      <c r="B470" s="36">
        <f t="shared" si="164"/>
        <v>11</v>
      </c>
      <c r="D470" s="41">
        <f>IF(D192=0,0,-HLOOKUP(D192,$D$93:$AG$113,$B470+1)*'02. Controlo'!$F62)*D77</f>
        <v>0</v>
      </c>
      <c r="E470" s="41">
        <f>IF(E192=0,0,-HLOOKUP(E192,$D$93:$AG$113,$B470+1)*'02. Controlo'!$F62)*E77</f>
        <v>15000.00000219671</v>
      </c>
      <c r="F470" s="41">
        <f>IF(F192=0,0,-HLOOKUP(F192,$D$93:$AG$113,$B470+1)*'02. Controlo'!$F62)*F77</f>
        <v>37061.31470331391</v>
      </c>
      <c r="G470" s="41">
        <f>IF(G192=0,0,-HLOOKUP(G192,$D$93:$AG$113,$B470+1)*'02. Controlo'!$F62)*G77</f>
        <v>57154.316891946175</v>
      </c>
      <c r="H470" s="41">
        <f>IF(H192=0,0,-HLOOKUP(H192,$D$93:$AG$113,$B470+1)*'02. Controlo'!$F62)*H77</f>
        <v>65008.519133574569</v>
      </c>
      <c r="I470" s="41">
        <f>IF(I192=0,0,-HLOOKUP(I192,$D$93:$AG$113,$B470+1)*'02. Controlo'!$F62)*I77</f>
        <v>84407.814260062834</v>
      </c>
      <c r="J470" s="41">
        <f>IF(J192=0,0,-HLOOKUP(J192,$D$93:$AG$113,$B470+1)*'02. Controlo'!$F62)*J77</f>
        <v>95163.140677325981</v>
      </c>
      <c r="K470" s="41">
        <f>IF(K192=0,0,-HLOOKUP(K192,$D$93:$AG$113,$B470+1)*'02. Controlo'!$F62)*K77</f>
        <v>106183.9156456631</v>
      </c>
      <c r="L470" s="41">
        <f>IF(L192=0,0,-HLOOKUP(L192,$D$93:$AG$113,$B470+1)*'02. Controlo'!$F62)*L77</f>
        <v>0</v>
      </c>
      <c r="M470" s="41">
        <f>IF(M192=0,0,-HLOOKUP(M192,$D$93:$AG$113,$B470+1)*'02. Controlo'!$F62)*M77</f>
        <v>0</v>
      </c>
      <c r="N470" s="41">
        <f>IF(N192=0,0,-HLOOKUP(N192,$D$93:$AG$113,$B470+1)*'02. Controlo'!$F62)*N77</f>
        <v>0</v>
      </c>
      <c r="O470" s="41">
        <f>IF(O192=0,0,-HLOOKUP(O192,$D$93:$AG$113,$B470+1)*'02. Controlo'!$F62)*O77</f>
        <v>0</v>
      </c>
      <c r="P470" s="41">
        <f>IF(P192=0,0,-HLOOKUP(P192,$D$93:$AG$113,$B470+1)*'02. Controlo'!$F62)*P77</f>
        <v>0</v>
      </c>
      <c r="Q470" s="41">
        <f>IF(Q192=0,0,-HLOOKUP(Q192,$D$93:$AG$113,$B470+1)*'02. Controlo'!$F62)*Q77</f>
        <v>0</v>
      </c>
      <c r="R470" s="41">
        <f>IF(R192=0,0,-HLOOKUP(R192,$D$93:$AG$113,$B470+1)*'02. Controlo'!$F62)*R77</f>
        <v>0</v>
      </c>
      <c r="S470" s="38"/>
      <c r="T470" s="38"/>
      <c r="U470" s="38"/>
      <c r="V470" s="38"/>
      <c r="W470" s="38"/>
      <c r="X470" s="38"/>
      <c r="Y470" s="38"/>
      <c r="Z470" s="38"/>
      <c r="AA470" s="38"/>
      <c r="AB470" s="38"/>
      <c r="AC470" s="38"/>
      <c r="AD470" s="38"/>
      <c r="AE470" s="38"/>
      <c r="AF470" s="38"/>
      <c r="AG470" s="38"/>
    </row>
    <row r="471" spans="2:33" ht="15" customHeight="1" x14ac:dyDescent="0.25">
      <c r="B471" s="36">
        <f t="shared" si="164"/>
        <v>12</v>
      </c>
      <c r="D471" s="41">
        <f>IF(D193=0,0,-HLOOKUP(D193,$D$93:$AG$113,$B471+1)*'02. Controlo'!$F63)*D78</f>
        <v>15000.000000002234</v>
      </c>
      <c r="E471" s="41">
        <f>IF(E193=0,0,-HLOOKUP(E193,$D$93:$AG$113,$B471+1)*'02. Controlo'!$F63)*E78</f>
        <v>36878.333441276409</v>
      </c>
      <c r="F471" s="41">
        <f>IF(F193=0,0,-HLOOKUP(F193,$D$93:$AG$113,$B471+1)*'02. Controlo'!$F63)*F78</f>
        <v>56496.320572023003</v>
      </c>
      <c r="G471" s="41">
        <f>IF(G193=0,0,-HLOOKUP(G193,$D$93:$AG$113,$B471+1)*'02. Controlo'!$F63)*G78</f>
        <v>63570.915787980397</v>
      </c>
      <c r="H471" s="41">
        <f>IF(H193=0,0,-HLOOKUP(H193,$D$93:$AG$113,$B471+1)*'02. Controlo'!$F63)*H78</f>
        <v>82054.078272527302</v>
      </c>
      <c r="I471" s="41">
        <f>IF(I193=0,0,-HLOOKUP(I193,$D$93:$AG$113,$B471+1)*'02. Controlo'!$F63)*I78</f>
        <v>91508.532103948266</v>
      </c>
      <c r="J471" s="41">
        <f>IF(J193=0,0,-HLOOKUP(J193,$D$93:$AG$113,$B471+1)*'02. Controlo'!$F63)*J78</f>
        <v>101143.25827466666</v>
      </c>
      <c r="K471" s="41">
        <f>IF(K193=0,0,-HLOOKUP(K193,$D$93:$AG$113,$B471+1)*'02. Controlo'!$F63)*K78</f>
        <v>0</v>
      </c>
      <c r="L471" s="41">
        <f>IF(L193=0,0,-HLOOKUP(L193,$D$93:$AG$113,$B471+1)*'02. Controlo'!$F63)*L78</f>
        <v>0</v>
      </c>
      <c r="M471" s="41">
        <f>IF(M193=0,0,-HLOOKUP(M193,$D$93:$AG$113,$B471+1)*'02. Controlo'!$F63)*M78</f>
        <v>0</v>
      </c>
      <c r="N471" s="41">
        <f>IF(N193=0,0,-HLOOKUP(N193,$D$93:$AG$113,$B471+1)*'02. Controlo'!$F63)*N78</f>
        <v>0</v>
      </c>
      <c r="O471" s="41">
        <f>IF(O193=0,0,-HLOOKUP(O193,$D$93:$AG$113,$B471+1)*'02. Controlo'!$F63)*O78</f>
        <v>0</v>
      </c>
      <c r="P471" s="41">
        <f>IF(P193=0,0,-HLOOKUP(P193,$D$93:$AG$113,$B471+1)*'02. Controlo'!$F63)*P78</f>
        <v>0</v>
      </c>
      <c r="Q471" s="41">
        <f>IF(Q193=0,0,-HLOOKUP(Q193,$D$93:$AG$113,$B471+1)*'02. Controlo'!$F63)*Q78</f>
        <v>0</v>
      </c>
      <c r="R471" s="41">
        <f>IF(R193=0,0,-HLOOKUP(R193,$D$93:$AG$113,$B471+1)*'02. Controlo'!$F63)*R78</f>
        <v>0</v>
      </c>
      <c r="S471" s="38"/>
      <c r="T471" s="38"/>
      <c r="U471" s="38"/>
      <c r="V471" s="38"/>
      <c r="W471" s="38"/>
      <c r="X471" s="38"/>
      <c r="Y471" s="38"/>
      <c r="Z471" s="38"/>
      <c r="AA471" s="38"/>
      <c r="AB471" s="38"/>
      <c r="AC471" s="38"/>
      <c r="AD471" s="38"/>
      <c r="AE471" s="38"/>
      <c r="AF471" s="38"/>
      <c r="AG471" s="38"/>
    </row>
    <row r="472" spans="2:33" ht="15" customHeight="1" x14ac:dyDescent="0.25">
      <c r="B472" s="36">
        <f t="shared" si="164"/>
        <v>13</v>
      </c>
      <c r="D472" s="41">
        <f>IF(D194=0,0,-HLOOKUP(D194,$D$93:$AG$113,$B472+1)*'02. Controlo'!$F64)*D79</f>
        <v>0</v>
      </c>
      <c r="E472" s="41">
        <f>IF(E194=0,0,-HLOOKUP(E194,$D$93:$AG$113,$B472+1)*'02. Controlo'!$F64)*E79</f>
        <v>0</v>
      </c>
      <c r="F472" s="41">
        <f>IF(F194=0,0,-HLOOKUP(F194,$D$93:$AG$113,$B472+1)*'02. Controlo'!$F64)*F79</f>
        <v>12000.000000001786</v>
      </c>
      <c r="G472" s="41">
        <f>IF(G194=0,0,-HLOOKUP(G194,$D$93:$AG$113,$B472+1)*'02. Controlo'!$F64)*G79</f>
        <v>29502.666753021123</v>
      </c>
      <c r="H472" s="41">
        <f>IF(H194=0,0,-HLOOKUP(H194,$D$93:$AG$113,$B472+1)*'02. Controlo'!$F64)*H79</f>
        <v>45197.056457618404</v>
      </c>
      <c r="I472" s="41">
        <f>IF(I194=0,0,-HLOOKUP(I194,$D$93:$AG$113,$B472+1)*'02. Controlo'!$F64)*I79</f>
        <v>50856.732630384315</v>
      </c>
      <c r="J472" s="41">
        <f>IF(J194=0,0,-HLOOKUP(J194,$D$93:$AG$113,$B472+1)*'02. Controlo'!$F64)*J79</f>
        <v>65643.262618021836</v>
      </c>
      <c r="K472" s="41">
        <f>IF(K194=0,0,-HLOOKUP(K194,$D$93:$AG$113,$B472+1)*'02. Controlo'!$F64)*K79</f>
        <v>73206.825683158604</v>
      </c>
      <c r="L472" s="41">
        <f>IF(L194=0,0,-HLOOKUP(L194,$D$93:$AG$113,$B472+1)*'02. Controlo'!$F64)*L79</f>
        <v>0</v>
      </c>
      <c r="M472" s="41">
        <f>IF(M194=0,0,-HLOOKUP(M194,$D$93:$AG$113,$B472+1)*'02. Controlo'!$F64)*M79</f>
        <v>0</v>
      </c>
      <c r="N472" s="41">
        <f>IF(N194=0,0,-HLOOKUP(N194,$D$93:$AG$113,$B472+1)*'02. Controlo'!$F64)*N79</f>
        <v>0</v>
      </c>
      <c r="O472" s="41">
        <f>IF(O194=0,0,-HLOOKUP(O194,$D$93:$AG$113,$B472+1)*'02. Controlo'!$F64)*O79</f>
        <v>0</v>
      </c>
      <c r="P472" s="41">
        <f>IF(P194=0,0,-HLOOKUP(P194,$D$93:$AG$113,$B472+1)*'02. Controlo'!$F64)*P79</f>
        <v>0</v>
      </c>
      <c r="Q472" s="41">
        <f>IF(Q194=0,0,-HLOOKUP(Q194,$D$93:$AG$113,$B472+1)*'02. Controlo'!$F64)*Q79</f>
        <v>0</v>
      </c>
      <c r="R472" s="41">
        <f>IF(R194=0,0,-HLOOKUP(R194,$D$93:$AG$113,$B472+1)*'02. Controlo'!$F64)*R79</f>
        <v>0</v>
      </c>
      <c r="S472" s="38"/>
      <c r="T472" s="38"/>
      <c r="U472" s="38"/>
      <c r="V472" s="38"/>
      <c r="W472" s="38"/>
      <c r="X472" s="38"/>
      <c r="Y472" s="38"/>
      <c r="Z472" s="38"/>
      <c r="AA472" s="38"/>
      <c r="AB472" s="38"/>
      <c r="AC472" s="38"/>
      <c r="AD472" s="38"/>
      <c r="AE472" s="38"/>
      <c r="AF472" s="38"/>
      <c r="AG472" s="38"/>
    </row>
    <row r="473" spans="2:33" ht="15" customHeight="1" x14ac:dyDescent="0.25">
      <c r="B473" s="36">
        <f t="shared" si="164"/>
        <v>14</v>
      </c>
      <c r="D473" s="41">
        <f>IF(D195=0,0,-HLOOKUP(D195,$D$93:$AG$113,$B473+1)*'02. Controlo'!$F65)*D80</f>
        <v>0</v>
      </c>
      <c r="E473" s="41">
        <f>IF(E195=0,0,-HLOOKUP(E195,$D$93:$AG$113,$B473+1)*'02. Controlo'!$F65)*E80</f>
        <v>0</v>
      </c>
      <c r="F473" s="41">
        <f>IF(F195=0,0,-HLOOKUP(F195,$D$93:$AG$113,$B473+1)*'02. Controlo'!$F65)*F80</f>
        <v>18600.000000001586</v>
      </c>
      <c r="G473" s="41">
        <f>IF(G195=0,0,-HLOOKUP(G195,$D$93:$AG$113,$B473+1)*'02. Controlo'!$F65)*G80</f>
        <v>46185.619140462295</v>
      </c>
      <c r="H473" s="41">
        <f>IF(H195=0,0,-HLOOKUP(H195,$D$93:$AG$113,$B473+1)*'02. Controlo'!$F65)*H80</f>
        <v>71702.58390883269</v>
      </c>
      <c r="I473" s="41">
        <f>IF(I195=0,0,-HLOOKUP(I195,$D$93:$AG$113,$B473+1)*'02. Controlo'!$F65)*I80</f>
        <v>82441.0833796347</v>
      </c>
      <c r="J473" s="41">
        <f>IF(J195=0,0,-HLOOKUP(J195,$D$93:$AG$113,$B473+1)*'02. Controlo'!$F65)*J80</f>
        <v>107686.72968895553</v>
      </c>
      <c r="K473" s="41">
        <f>IF(K195=0,0,-HLOOKUP(K195,$D$93:$AG$113,$B473+1)*'02. Controlo'!$F65)*K80</f>
        <v>122737.50838105238</v>
      </c>
      <c r="L473" s="41">
        <f>IF(L195=0,0,-HLOOKUP(L195,$D$93:$AG$113,$B473+1)*'02. Controlo'!$F65)*L80</f>
        <v>138232.79061654018</v>
      </c>
      <c r="M473" s="41">
        <f>IF(M195=0,0,-HLOOKUP(M195,$D$93:$AG$113,$B473+1)*'02. Controlo'!$F65)*M80</f>
        <v>0</v>
      </c>
      <c r="N473" s="41">
        <f>IF(N195=0,0,-HLOOKUP(N195,$D$93:$AG$113,$B473+1)*'02. Controlo'!$F65)*N80</f>
        <v>0</v>
      </c>
      <c r="O473" s="41">
        <f>IF(O195=0,0,-HLOOKUP(O195,$D$93:$AG$113,$B473+1)*'02. Controlo'!$F65)*O80</f>
        <v>0</v>
      </c>
      <c r="P473" s="41">
        <f>IF(P195=0,0,-HLOOKUP(P195,$D$93:$AG$113,$B473+1)*'02. Controlo'!$F65)*P80</f>
        <v>0</v>
      </c>
      <c r="Q473" s="41">
        <f>IF(Q195=0,0,-HLOOKUP(Q195,$D$93:$AG$113,$B473+1)*'02. Controlo'!$F65)*Q80</f>
        <v>0</v>
      </c>
      <c r="R473" s="41">
        <f>IF(R195=0,0,-HLOOKUP(R195,$D$93:$AG$113,$B473+1)*'02. Controlo'!$F65)*R80</f>
        <v>0</v>
      </c>
      <c r="S473" s="38"/>
      <c r="T473" s="38"/>
      <c r="U473" s="38"/>
      <c r="V473" s="38"/>
      <c r="W473" s="38"/>
      <c r="X473" s="38"/>
      <c r="Y473" s="38"/>
      <c r="Z473" s="38"/>
      <c r="AA473" s="38"/>
      <c r="AB473" s="38"/>
      <c r="AC473" s="38"/>
      <c r="AD473" s="38"/>
      <c r="AE473" s="38"/>
      <c r="AF473" s="38"/>
      <c r="AG473" s="38"/>
    </row>
    <row r="474" spans="2:33" ht="15" customHeight="1" x14ac:dyDescent="0.25">
      <c r="B474" s="36">
        <f t="shared" si="164"/>
        <v>15</v>
      </c>
      <c r="D474" s="41">
        <f>IF(D196=0,0,-HLOOKUP(D196,$D$93:$AG$113,$B474+1)*'02. Controlo'!$F66)*D81</f>
        <v>0</v>
      </c>
      <c r="E474" s="41">
        <f>IF(E196=0,0,-HLOOKUP(E196,$D$93:$AG$113,$B474+1)*'02. Controlo'!$F66)*E81</f>
        <v>0</v>
      </c>
      <c r="F474" s="41">
        <f>IF(F196=0,0,-HLOOKUP(F196,$D$93:$AG$113,$B474+1)*'02. Controlo'!$F66)*F81</f>
        <v>0</v>
      </c>
      <c r="G474" s="41">
        <f>IF(G196=0,0,-HLOOKUP(G196,$D$93:$AG$113,$B474+1)*'02. Controlo'!$F66)*G81</f>
        <v>0</v>
      </c>
      <c r="H474" s="41">
        <f>IF(H196=0,0,-HLOOKUP(H196,$D$93:$AG$113,$B474+1)*'02. Controlo'!$F66)*H81</f>
        <v>0</v>
      </c>
      <c r="I474" s="41">
        <f>IF(I196=0,0,-HLOOKUP(I196,$D$93:$AG$113,$B474+1)*'02. Controlo'!$F66)*I81</f>
        <v>0</v>
      </c>
      <c r="J474" s="41">
        <f>IF(J196=0,0,-HLOOKUP(J196,$D$93:$AG$113,$B474+1)*'02. Controlo'!$F66)*J81</f>
        <v>0</v>
      </c>
      <c r="K474" s="41">
        <f>IF(K196=0,0,-HLOOKUP(K196,$D$93:$AG$113,$B474+1)*'02. Controlo'!$F66)*K81</f>
        <v>0</v>
      </c>
      <c r="L474" s="41">
        <f>IF(L196=0,0,-HLOOKUP(L196,$D$93:$AG$113,$B474+1)*'02. Controlo'!$F66)*L81</f>
        <v>0</v>
      </c>
      <c r="M474" s="41">
        <f>IF(M196=0,0,-HLOOKUP(M196,$D$93:$AG$113,$B474+1)*'02. Controlo'!$F66)*M81</f>
        <v>0</v>
      </c>
      <c r="N474" s="41">
        <f>IF(N196=0,0,-HLOOKUP(N196,$D$93:$AG$113,$B474+1)*'02. Controlo'!$F66)*N81</f>
        <v>0</v>
      </c>
      <c r="O474" s="41">
        <f>IF(O196=0,0,-HLOOKUP(O196,$D$93:$AG$113,$B474+1)*'02. Controlo'!$F66)*O81</f>
        <v>0</v>
      </c>
      <c r="P474" s="41">
        <f>IF(P196=0,0,-HLOOKUP(P196,$D$93:$AG$113,$B474+1)*'02. Controlo'!$F66)*P81</f>
        <v>0</v>
      </c>
      <c r="Q474" s="41">
        <f>IF(Q196=0,0,-HLOOKUP(Q196,$D$93:$AG$113,$B474+1)*'02. Controlo'!$F66)*Q81</f>
        <v>0</v>
      </c>
      <c r="R474" s="41">
        <f>IF(R196=0,0,-HLOOKUP(R196,$D$93:$AG$113,$B474+1)*'02. Controlo'!$F66)*R81</f>
        <v>0</v>
      </c>
      <c r="S474" s="38"/>
      <c r="T474" s="38"/>
      <c r="U474" s="38"/>
      <c r="V474" s="38"/>
      <c r="W474" s="38"/>
      <c r="X474" s="38"/>
      <c r="Y474" s="38"/>
      <c r="Z474" s="38"/>
      <c r="AA474" s="38"/>
      <c r="AB474" s="38"/>
      <c r="AC474" s="38"/>
      <c r="AD474" s="38"/>
      <c r="AE474" s="38"/>
      <c r="AF474" s="38"/>
      <c r="AG474" s="38"/>
    </row>
    <row r="475" spans="2:33" ht="15" customHeight="1" x14ac:dyDescent="0.25">
      <c r="B475" s="36">
        <f t="shared" si="164"/>
        <v>16</v>
      </c>
      <c r="D475" s="41">
        <f>IF(D197=0,0,-HLOOKUP(D197,$D$93:$AG$113,$B475+1)*'02. Controlo'!$F67)*D82</f>
        <v>0</v>
      </c>
      <c r="E475" s="41">
        <f>IF(E197=0,0,-HLOOKUP(E197,$D$93:$AG$113,$B475+1)*'02. Controlo'!$F67)*E82</f>
        <v>0</v>
      </c>
      <c r="F475" s="41">
        <f>IF(F197=0,0,-HLOOKUP(F197,$D$93:$AG$113,$B475+1)*'02. Controlo'!$F67)*F82</f>
        <v>0</v>
      </c>
      <c r="G475" s="41">
        <f>IF(G197=0,0,-HLOOKUP(G197,$D$93:$AG$113,$B475+1)*'02. Controlo'!$F67)*G82</f>
        <v>0</v>
      </c>
      <c r="H475" s="41">
        <f>IF(H197=0,0,-HLOOKUP(H197,$D$93:$AG$113,$B475+1)*'02. Controlo'!$F67)*H82</f>
        <v>0</v>
      </c>
      <c r="I475" s="41">
        <f>IF(I197=0,0,-HLOOKUP(I197,$D$93:$AG$113,$B475+1)*'02. Controlo'!$F67)*I82</f>
        <v>0</v>
      </c>
      <c r="J475" s="41">
        <f>IF(J197=0,0,-HLOOKUP(J197,$D$93:$AG$113,$B475+1)*'02. Controlo'!$F67)*J82</f>
        <v>0</v>
      </c>
      <c r="K475" s="41">
        <f>IF(K197=0,0,-HLOOKUP(K197,$D$93:$AG$113,$B475+1)*'02. Controlo'!$F67)*K82</f>
        <v>0</v>
      </c>
      <c r="L475" s="41">
        <f>IF(L197=0,0,-HLOOKUP(L197,$D$93:$AG$113,$B475+1)*'02. Controlo'!$F67)*L82</f>
        <v>0</v>
      </c>
      <c r="M475" s="41">
        <f>IF(M197=0,0,-HLOOKUP(M197,$D$93:$AG$113,$B475+1)*'02. Controlo'!$F67)*M82</f>
        <v>0</v>
      </c>
      <c r="N475" s="41">
        <f>IF(N197=0,0,-HLOOKUP(N197,$D$93:$AG$113,$B475+1)*'02. Controlo'!$F67)*N82</f>
        <v>0</v>
      </c>
      <c r="O475" s="41">
        <f>IF(O197=0,0,-HLOOKUP(O197,$D$93:$AG$113,$B475+1)*'02. Controlo'!$F67)*O82</f>
        <v>0</v>
      </c>
      <c r="P475" s="41">
        <f>IF(P197=0,0,-HLOOKUP(P197,$D$93:$AG$113,$B475+1)*'02. Controlo'!$F67)*P82</f>
        <v>0</v>
      </c>
      <c r="Q475" s="41">
        <f>IF(Q197=0,0,-HLOOKUP(Q197,$D$93:$AG$113,$B475+1)*'02. Controlo'!$F67)*Q82</f>
        <v>0</v>
      </c>
      <c r="R475" s="41">
        <f>IF(R197=0,0,-HLOOKUP(R197,$D$93:$AG$113,$B475+1)*'02. Controlo'!$F67)*R82</f>
        <v>0</v>
      </c>
      <c r="S475" s="38"/>
      <c r="T475" s="38"/>
      <c r="U475" s="38"/>
      <c r="V475" s="38"/>
      <c r="W475" s="38"/>
      <c r="X475" s="38"/>
      <c r="Y475" s="38"/>
      <c r="Z475" s="38"/>
      <c r="AA475" s="38"/>
      <c r="AB475" s="38"/>
      <c r="AC475" s="38"/>
      <c r="AD475" s="38"/>
      <c r="AE475" s="38"/>
      <c r="AF475" s="38"/>
      <c r="AG475" s="38"/>
    </row>
    <row r="476" spans="2:33" ht="15" customHeight="1" x14ac:dyDescent="0.25">
      <c r="B476" s="36">
        <f t="shared" si="164"/>
        <v>17</v>
      </c>
      <c r="D476" s="41">
        <f>IF(D198=0,0,-HLOOKUP(D198,$D$93:$AG$113,$B476+1)*'02. Controlo'!$F68)*D83</f>
        <v>0</v>
      </c>
      <c r="E476" s="41">
        <f>IF(E198=0,0,-HLOOKUP(E198,$D$93:$AG$113,$B476+1)*'02. Controlo'!$F68)*E83</f>
        <v>0</v>
      </c>
      <c r="F476" s="41">
        <f>IF(F198=0,0,-HLOOKUP(F198,$D$93:$AG$113,$B476+1)*'02. Controlo'!$F68)*F83</f>
        <v>0</v>
      </c>
      <c r="G476" s="41">
        <f>IF(G198=0,0,-HLOOKUP(G198,$D$93:$AG$113,$B476+1)*'02. Controlo'!$F68)*G83</f>
        <v>0</v>
      </c>
      <c r="H476" s="41">
        <f>IF(H198=0,0,-HLOOKUP(H198,$D$93:$AG$113,$B476+1)*'02. Controlo'!$F68)*H83</f>
        <v>0</v>
      </c>
      <c r="I476" s="41">
        <f>IF(I198=0,0,-HLOOKUP(I198,$D$93:$AG$113,$B476+1)*'02. Controlo'!$F68)*I83</f>
        <v>0</v>
      </c>
      <c r="J476" s="41">
        <f>IF(J198=0,0,-HLOOKUP(J198,$D$93:$AG$113,$B476+1)*'02. Controlo'!$F68)*J83</f>
        <v>0</v>
      </c>
      <c r="K476" s="41">
        <f>IF(K198=0,0,-HLOOKUP(K198,$D$93:$AG$113,$B476+1)*'02. Controlo'!$F68)*K83</f>
        <v>0</v>
      </c>
      <c r="L476" s="41">
        <f>IF(L198=0,0,-HLOOKUP(L198,$D$93:$AG$113,$B476+1)*'02. Controlo'!$F68)*L83</f>
        <v>0</v>
      </c>
      <c r="M476" s="41">
        <f>IF(M198=0,0,-HLOOKUP(M198,$D$93:$AG$113,$B476+1)*'02. Controlo'!$F68)*M83</f>
        <v>0</v>
      </c>
      <c r="N476" s="41">
        <f>IF(N198=0,0,-HLOOKUP(N198,$D$93:$AG$113,$B476+1)*'02. Controlo'!$F68)*N83</f>
        <v>0</v>
      </c>
      <c r="O476" s="41">
        <f>IF(O198=0,0,-HLOOKUP(O198,$D$93:$AG$113,$B476+1)*'02. Controlo'!$F68)*O83</f>
        <v>0</v>
      </c>
      <c r="P476" s="41">
        <f>IF(P198=0,0,-HLOOKUP(P198,$D$93:$AG$113,$B476+1)*'02. Controlo'!$F68)*P83</f>
        <v>0</v>
      </c>
      <c r="Q476" s="41">
        <f>IF(Q198=0,0,-HLOOKUP(Q198,$D$93:$AG$113,$B476+1)*'02. Controlo'!$F68)*Q83</f>
        <v>0</v>
      </c>
      <c r="R476" s="41">
        <f>IF(R198=0,0,-HLOOKUP(R198,$D$93:$AG$113,$B476+1)*'02. Controlo'!$F68)*R83</f>
        <v>0</v>
      </c>
      <c r="S476" s="38"/>
      <c r="T476" s="38"/>
      <c r="U476" s="38"/>
      <c r="V476" s="38"/>
      <c r="W476" s="38"/>
      <c r="X476" s="38"/>
      <c r="Y476" s="38"/>
      <c r="Z476" s="38"/>
      <c r="AA476" s="38"/>
      <c r="AB476" s="38"/>
      <c r="AC476" s="38"/>
      <c r="AD476" s="38"/>
      <c r="AE476" s="38"/>
      <c r="AF476" s="38"/>
      <c r="AG476" s="38"/>
    </row>
    <row r="477" spans="2:33" ht="15" customHeight="1" x14ac:dyDescent="0.25">
      <c r="B477" s="36">
        <f t="shared" si="164"/>
        <v>18</v>
      </c>
      <c r="D477" s="41">
        <f>IF(D199=0,0,-HLOOKUP(D199,$D$93:$AG$113,$B477+1)*'02. Controlo'!$F69)*D84</f>
        <v>0</v>
      </c>
      <c r="E477" s="41">
        <f>IF(E199=0,0,-HLOOKUP(E199,$D$93:$AG$113,$B477+1)*'02. Controlo'!$F69)*E84</f>
        <v>0</v>
      </c>
      <c r="F477" s="41">
        <f>IF(F199=0,0,-HLOOKUP(F199,$D$93:$AG$113,$B477+1)*'02. Controlo'!$F69)*F84</f>
        <v>0</v>
      </c>
      <c r="G477" s="41">
        <f>IF(G199=0,0,-HLOOKUP(G199,$D$93:$AG$113,$B477+1)*'02. Controlo'!$F69)*G84</f>
        <v>0</v>
      </c>
      <c r="H477" s="41">
        <f>IF(H199=0,0,-HLOOKUP(H199,$D$93:$AG$113,$B477+1)*'02. Controlo'!$F69)*H84</f>
        <v>0</v>
      </c>
      <c r="I477" s="41">
        <f>IF(I199=0,0,-HLOOKUP(I199,$D$93:$AG$113,$B477+1)*'02. Controlo'!$F69)*I84</f>
        <v>0</v>
      </c>
      <c r="J477" s="41">
        <f>IF(J199=0,0,-HLOOKUP(J199,$D$93:$AG$113,$B477+1)*'02. Controlo'!$F69)*J84</f>
        <v>0</v>
      </c>
      <c r="K477" s="41">
        <f>IF(K199=0,0,-HLOOKUP(K199,$D$93:$AG$113,$B477+1)*'02. Controlo'!$F69)*K84</f>
        <v>0</v>
      </c>
      <c r="L477" s="41">
        <f>IF(L199=0,0,-HLOOKUP(L199,$D$93:$AG$113,$B477+1)*'02. Controlo'!$F69)*L84</f>
        <v>0</v>
      </c>
      <c r="M477" s="41">
        <f>IF(M199=0,0,-HLOOKUP(M199,$D$93:$AG$113,$B477+1)*'02. Controlo'!$F69)*M84</f>
        <v>0</v>
      </c>
      <c r="N477" s="41">
        <f>IF(N199=0,0,-HLOOKUP(N199,$D$93:$AG$113,$B477+1)*'02. Controlo'!$F69)*N84</f>
        <v>0</v>
      </c>
      <c r="O477" s="41">
        <f>IF(O199=0,0,-HLOOKUP(O199,$D$93:$AG$113,$B477+1)*'02. Controlo'!$F69)*O84</f>
        <v>0</v>
      </c>
      <c r="P477" s="41">
        <f>IF(P199=0,0,-HLOOKUP(P199,$D$93:$AG$113,$B477+1)*'02. Controlo'!$F69)*P84</f>
        <v>0</v>
      </c>
      <c r="Q477" s="41">
        <f>IF(Q199=0,0,-HLOOKUP(Q199,$D$93:$AG$113,$B477+1)*'02. Controlo'!$F69)*Q84</f>
        <v>0</v>
      </c>
      <c r="R477" s="41">
        <f>IF(R199=0,0,-HLOOKUP(R199,$D$93:$AG$113,$B477+1)*'02. Controlo'!$F69)*R84</f>
        <v>0</v>
      </c>
      <c r="S477" s="38"/>
      <c r="T477" s="38"/>
      <c r="U477" s="38"/>
      <c r="V477" s="38"/>
      <c r="W477" s="38"/>
      <c r="X477" s="38"/>
      <c r="Y477" s="38"/>
      <c r="Z477" s="38"/>
      <c r="AA477" s="38"/>
      <c r="AB477" s="38"/>
      <c r="AC477" s="38"/>
      <c r="AD477" s="38"/>
      <c r="AE477" s="38"/>
      <c r="AF477" s="38"/>
      <c r="AG477" s="38"/>
    </row>
    <row r="478" spans="2:33" ht="15" customHeight="1" x14ac:dyDescent="0.25">
      <c r="B478" s="36">
        <f t="shared" si="164"/>
        <v>19</v>
      </c>
      <c r="D478" s="41">
        <f>IF(D200=0,0,-HLOOKUP(D200,$D$93:$AG$113,$B478+1)*'02. Controlo'!$F70)*D85</f>
        <v>0</v>
      </c>
      <c r="E478" s="41">
        <f>IF(E200=0,0,-HLOOKUP(E200,$D$93:$AG$113,$B478+1)*'02. Controlo'!$F70)*E85</f>
        <v>0</v>
      </c>
      <c r="F478" s="41">
        <f>IF(F200=0,0,-HLOOKUP(F200,$D$93:$AG$113,$B478+1)*'02. Controlo'!$F70)*F85</f>
        <v>0</v>
      </c>
      <c r="G478" s="41">
        <f>IF(G200=0,0,-HLOOKUP(G200,$D$93:$AG$113,$B478+1)*'02. Controlo'!$F70)*G85</f>
        <v>0</v>
      </c>
      <c r="H478" s="41">
        <f>IF(H200=0,0,-HLOOKUP(H200,$D$93:$AG$113,$B478+1)*'02. Controlo'!$F70)*H85</f>
        <v>0</v>
      </c>
      <c r="I478" s="41">
        <f>IF(I200=0,0,-HLOOKUP(I200,$D$93:$AG$113,$B478+1)*'02. Controlo'!$F70)*I85</f>
        <v>0</v>
      </c>
      <c r="J478" s="41">
        <f>IF(J200=0,0,-HLOOKUP(J200,$D$93:$AG$113,$B478+1)*'02. Controlo'!$F70)*J85</f>
        <v>0</v>
      </c>
      <c r="K478" s="41">
        <f>IF(K200=0,0,-HLOOKUP(K200,$D$93:$AG$113,$B478+1)*'02. Controlo'!$F70)*K85</f>
        <v>0</v>
      </c>
      <c r="L478" s="41">
        <f>IF(L200=0,0,-HLOOKUP(L200,$D$93:$AG$113,$B478+1)*'02. Controlo'!$F70)*L85</f>
        <v>0</v>
      </c>
      <c r="M478" s="41">
        <f>IF(M200=0,0,-HLOOKUP(M200,$D$93:$AG$113,$B478+1)*'02. Controlo'!$F70)*M85</f>
        <v>0</v>
      </c>
      <c r="N478" s="41">
        <f>IF(N200=0,0,-HLOOKUP(N200,$D$93:$AG$113,$B478+1)*'02. Controlo'!$F70)*N85</f>
        <v>0</v>
      </c>
      <c r="O478" s="41">
        <f>IF(O200=0,0,-HLOOKUP(O200,$D$93:$AG$113,$B478+1)*'02. Controlo'!$F70)*O85</f>
        <v>0</v>
      </c>
      <c r="P478" s="41">
        <f>IF(P200=0,0,-HLOOKUP(P200,$D$93:$AG$113,$B478+1)*'02. Controlo'!$F70)*P85</f>
        <v>0</v>
      </c>
      <c r="Q478" s="41">
        <f>IF(Q200=0,0,-HLOOKUP(Q200,$D$93:$AG$113,$B478+1)*'02. Controlo'!$F70)*Q85</f>
        <v>0</v>
      </c>
      <c r="R478" s="41">
        <f>IF(R200=0,0,-HLOOKUP(R200,$D$93:$AG$113,$B478+1)*'02. Controlo'!$F70)*R85</f>
        <v>0</v>
      </c>
      <c r="S478" s="38"/>
      <c r="T478" s="38"/>
      <c r="U478" s="38"/>
      <c r="V478" s="38"/>
      <c r="W478" s="38"/>
      <c r="X478" s="38"/>
      <c r="Y478" s="38"/>
      <c r="Z478" s="38"/>
      <c r="AA478" s="38"/>
      <c r="AB478" s="38"/>
      <c r="AC478" s="38"/>
      <c r="AD478" s="38"/>
      <c r="AE478" s="38"/>
      <c r="AF478" s="38"/>
      <c r="AG478" s="38"/>
    </row>
    <row r="479" spans="2:33" ht="15" customHeight="1" x14ac:dyDescent="0.25">
      <c r="B479" s="36">
        <f t="shared" si="164"/>
        <v>20</v>
      </c>
      <c r="D479" s="41">
        <f>IF(D201=0,0,-HLOOKUP(D201,$D$93:$AG$113,$B479+1)*'02. Controlo'!$F71)*D86</f>
        <v>0</v>
      </c>
      <c r="E479" s="41">
        <f>IF(E201=0,0,-HLOOKUP(E201,$D$93:$AG$113,$B479+1)*'02. Controlo'!$F71)*E86</f>
        <v>0</v>
      </c>
      <c r="F479" s="41">
        <f>IF(F201=0,0,-HLOOKUP(F201,$D$93:$AG$113,$B479+1)*'02. Controlo'!$F71)*F86</f>
        <v>0</v>
      </c>
      <c r="G479" s="41">
        <f>IF(G201=0,0,-HLOOKUP(G201,$D$93:$AG$113,$B479+1)*'02. Controlo'!$F71)*G86</f>
        <v>0</v>
      </c>
      <c r="H479" s="41">
        <f>IF(H201=0,0,-HLOOKUP(H201,$D$93:$AG$113,$B479+1)*'02. Controlo'!$F71)*H86</f>
        <v>0</v>
      </c>
      <c r="I479" s="41">
        <f>IF(I201=0,0,-HLOOKUP(I201,$D$93:$AG$113,$B479+1)*'02. Controlo'!$F71)*I86</f>
        <v>0</v>
      </c>
      <c r="J479" s="41">
        <f>IF(J201=0,0,-HLOOKUP(J201,$D$93:$AG$113,$B479+1)*'02. Controlo'!$F71)*J86</f>
        <v>0</v>
      </c>
      <c r="K479" s="41">
        <f>IF(K201=0,0,-HLOOKUP(K201,$D$93:$AG$113,$B479+1)*'02. Controlo'!$F71)*K86</f>
        <v>0</v>
      </c>
      <c r="L479" s="41">
        <f>IF(L201=0,0,-HLOOKUP(L201,$D$93:$AG$113,$B479+1)*'02. Controlo'!$F71)*L86</f>
        <v>0</v>
      </c>
      <c r="M479" s="41">
        <f>IF(M201=0,0,-HLOOKUP(M201,$D$93:$AG$113,$B479+1)*'02. Controlo'!$F71)*M86</f>
        <v>0</v>
      </c>
      <c r="N479" s="41">
        <f>IF(N201=0,0,-HLOOKUP(N201,$D$93:$AG$113,$B479+1)*'02. Controlo'!$F71)*N86</f>
        <v>0</v>
      </c>
      <c r="O479" s="41">
        <f>IF(O201=0,0,-HLOOKUP(O201,$D$93:$AG$113,$B479+1)*'02. Controlo'!$F71)*O86</f>
        <v>0</v>
      </c>
      <c r="P479" s="41">
        <f>IF(P201=0,0,-HLOOKUP(P201,$D$93:$AG$113,$B479+1)*'02. Controlo'!$F71)*P86</f>
        <v>0</v>
      </c>
      <c r="Q479" s="41">
        <f>IF(Q201=0,0,-HLOOKUP(Q201,$D$93:$AG$113,$B479+1)*'02. Controlo'!$F71)*Q86</f>
        <v>0</v>
      </c>
      <c r="R479" s="41">
        <f>IF(R201=0,0,-HLOOKUP(R201,$D$93:$AG$113,$B479+1)*'02. Controlo'!$F71)*R86</f>
        <v>0</v>
      </c>
      <c r="S479" s="38"/>
      <c r="T479" s="38"/>
      <c r="U479" s="38"/>
      <c r="V479" s="38"/>
      <c r="W479" s="38"/>
      <c r="X479" s="38"/>
      <c r="Y479" s="38"/>
      <c r="Z479" s="38"/>
      <c r="AA479" s="38"/>
      <c r="AB479" s="38"/>
      <c r="AC479" s="38"/>
      <c r="AD479" s="38"/>
      <c r="AE479" s="38"/>
      <c r="AF479" s="38"/>
      <c r="AG479" s="38"/>
    </row>
    <row r="480" spans="2:33" ht="15" customHeight="1" x14ac:dyDescent="0.25"/>
    <row r="481" spans="1:33" ht="15" customHeight="1" x14ac:dyDescent="0.25">
      <c r="B481" s="36"/>
    </row>
    <row r="482" spans="1:33" s="33" customFormat="1" ht="15" customHeight="1" x14ac:dyDescent="0.25">
      <c r="A482" s="33" t="s">
        <v>90</v>
      </c>
    </row>
    <row r="483" spans="1:33" ht="15" customHeight="1" x14ac:dyDescent="0.25">
      <c r="B483" s="36"/>
    </row>
    <row r="484" spans="1:33" ht="15" customHeight="1" x14ac:dyDescent="0.25">
      <c r="A484" s="2" t="s">
        <v>87</v>
      </c>
      <c r="B484" s="34" t="s">
        <v>85</v>
      </c>
      <c r="C484" s="35"/>
      <c r="D484" s="25"/>
      <c r="E484" s="25"/>
      <c r="F484" s="25"/>
      <c r="G484" s="25"/>
      <c r="H484" s="25"/>
      <c r="I484" s="25"/>
      <c r="J484" s="25"/>
      <c r="K484" s="25"/>
      <c r="L484" s="25"/>
      <c r="M484" s="25"/>
      <c r="N484" s="25"/>
      <c r="O484" s="25"/>
      <c r="P484" s="25"/>
      <c r="Q484" s="25"/>
      <c r="R484" s="25"/>
      <c r="S484" s="25"/>
      <c r="T484" s="25"/>
      <c r="U484" s="25"/>
      <c r="V484" s="25"/>
      <c r="W484" s="25"/>
      <c r="X484" s="25"/>
      <c r="Y484" s="25"/>
      <c r="Z484" s="25"/>
      <c r="AA484" s="25"/>
      <c r="AB484" s="25"/>
      <c r="AC484" s="25"/>
      <c r="AD484" s="25"/>
      <c r="AE484" s="25"/>
      <c r="AF484" s="25"/>
      <c r="AG484" s="25"/>
    </row>
    <row r="485" spans="1:33" ht="15" customHeight="1" x14ac:dyDescent="0.25">
      <c r="B485" s="36"/>
    </row>
    <row r="486" spans="1:33" ht="15" customHeight="1" x14ac:dyDescent="0.25">
      <c r="B486" s="37" t="s">
        <v>46</v>
      </c>
      <c r="D486" s="41">
        <f>+'02. Controlo'!C19*D18*'02. Controlo'!$C$20</f>
        <v>1025</v>
      </c>
    </row>
    <row r="487" spans="1:33" ht="15" customHeight="1" x14ac:dyDescent="0.25">
      <c r="B487" s="36"/>
    </row>
    <row r="488" spans="1:33" ht="15" customHeight="1" x14ac:dyDescent="0.25">
      <c r="B488" s="37" t="s">
        <v>17</v>
      </c>
    </row>
    <row r="489" spans="1:33" ht="15" customHeight="1" x14ac:dyDescent="0.25">
      <c r="B489" s="36" t="s">
        <v>49</v>
      </c>
      <c r="D489" s="2">
        <f>+SUM('02. Controlo'!G52:G71)</f>
        <v>3</v>
      </c>
      <c r="E489" s="2">
        <f>+SUM('02. Controlo'!H52:H71)</f>
        <v>4</v>
      </c>
      <c r="F489" s="2">
        <f>+SUM('02. Controlo'!I52:I71)</f>
        <v>6</v>
      </c>
      <c r="G489" s="2">
        <f>+SUM('02. Controlo'!J52:J71)</f>
        <v>1</v>
      </c>
      <c r="H489" s="2">
        <f>+SUM('02. Controlo'!K52:K71)</f>
        <v>0</v>
      </c>
      <c r="I489" s="2">
        <f>+SUM('02. Controlo'!L52:L71)</f>
        <v>0</v>
      </c>
      <c r="J489" s="2">
        <f>+SUM('02. Controlo'!M52:M71)</f>
        <v>0</v>
      </c>
      <c r="K489" s="2">
        <f>+SUM('02. Controlo'!N52:N71)</f>
        <v>0</v>
      </c>
      <c r="L489" s="2">
        <f>+SUM('02. Controlo'!O52:O71)</f>
        <v>0</v>
      </c>
      <c r="M489" s="2">
        <f>+SUM('02. Controlo'!P52:P71)</f>
        <v>0</v>
      </c>
      <c r="N489" s="2">
        <f>+SUM('02. Controlo'!Q52:Q71)</f>
        <v>0</v>
      </c>
      <c r="O489" s="2">
        <f>+SUM('02. Controlo'!R52:R71)</f>
        <v>0</v>
      </c>
      <c r="P489" s="2">
        <f>+SUM('02. Controlo'!S52:S71)</f>
        <v>0</v>
      </c>
      <c r="Q489" s="2">
        <f>+SUM('02. Controlo'!T52:T71)</f>
        <v>0</v>
      </c>
      <c r="R489" s="2">
        <f>+SUM('02. Controlo'!U52:U71)</f>
        <v>0</v>
      </c>
      <c r="S489" s="2">
        <f>+SUM('02. Controlo'!V52:V71)</f>
        <v>0</v>
      </c>
      <c r="T489" s="2">
        <f>+SUM('02. Controlo'!W52:W71)</f>
        <v>0</v>
      </c>
      <c r="U489" s="2">
        <f>+SUM('02. Controlo'!X52:X71)</f>
        <v>0</v>
      </c>
      <c r="V489" s="2">
        <f>+SUM('02. Controlo'!Y52:Y71)</f>
        <v>0</v>
      </c>
      <c r="W489" s="2">
        <f>+SUM('02. Controlo'!Z52:Z71)</f>
        <v>0</v>
      </c>
      <c r="X489" s="2">
        <f>+SUM('02. Controlo'!AA52:AA71)</f>
        <v>0</v>
      </c>
      <c r="Y489" s="2">
        <f>+SUM('02. Controlo'!AB52:AB71)</f>
        <v>0</v>
      </c>
      <c r="Z489" s="2">
        <f>+SUM('02. Controlo'!AC52:AC71)</f>
        <v>0</v>
      </c>
      <c r="AA489" s="2">
        <f>+SUM('02. Controlo'!AD52:AD71)</f>
        <v>0</v>
      </c>
      <c r="AB489" s="2">
        <f>+SUM('02. Controlo'!AE52:AE71)</f>
        <v>0</v>
      </c>
      <c r="AC489" s="2">
        <f>+SUM('02. Controlo'!AF52:AF71)</f>
        <v>0</v>
      </c>
      <c r="AD489" s="2">
        <f>+SUM('02. Controlo'!AG52:AG71)</f>
        <v>0</v>
      </c>
      <c r="AE489" s="2">
        <f>+SUM('02. Controlo'!AH52:AH71)</f>
        <v>0</v>
      </c>
      <c r="AF489" s="2">
        <f>+SUM('02. Controlo'!AI52:AI71)</f>
        <v>0</v>
      </c>
      <c r="AG489" s="2">
        <f>+SUM('02. Controlo'!AJ52:AJ71)</f>
        <v>0</v>
      </c>
    </row>
    <row r="490" spans="1:33" ht="15" customHeight="1" x14ac:dyDescent="0.25">
      <c r="B490" s="36" t="s">
        <v>50</v>
      </c>
      <c r="D490" s="41">
        <f>-SUM(D318:D337)*'02. Controlo'!$C$23</f>
        <v>2728.7506190324816</v>
      </c>
      <c r="E490" s="41">
        <f>-SUM(E318:E337)*'02. Controlo'!$C$23</f>
        <v>1363.2491592168585</v>
      </c>
      <c r="F490" s="41">
        <f>-SUM(F318:F337)*'02. Controlo'!$C$23</f>
        <v>2942.1139875473723</v>
      </c>
      <c r="G490" s="41">
        <f>-SUM(G318:G337)*'02. Controlo'!$C$23</f>
        <v>1952.2077641926514</v>
      </c>
      <c r="H490" s="41">
        <f>-SUM(H318:H337)*'02. Controlo'!$C$23</f>
        <v>195</v>
      </c>
      <c r="I490" s="41">
        <f>-SUM(I318:I337)*'02. Controlo'!$C$23</f>
        <v>0</v>
      </c>
      <c r="J490" s="41">
        <f>-SUM(J318:J337)*'02. Controlo'!$C$23</f>
        <v>0</v>
      </c>
      <c r="K490" s="41">
        <f>-SUM(K318:K337)*'02. Controlo'!$C$23</f>
        <v>0</v>
      </c>
      <c r="L490" s="41">
        <f>-SUM(L318:L337)*'02. Controlo'!$C$23</f>
        <v>0</v>
      </c>
      <c r="M490" s="41">
        <f>-SUM(M318:M337)*'02. Controlo'!$C$23</f>
        <v>0</v>
      </c>
      <c r="N490" s="41">
        <f>-SUM(N318:N337)*'02. Controlo'!$C$23</f>
        <v>0</v>
      </c>
      <c r="O490" s="41">
        <f>-SUM(O318:O337)*'02. Controlo'!$C$23</f>
        <v>0</v>
      </c>
      <c r="P490" s="41">
        <f>-SUM(P318:P337)*'02. Controlo'!$C$23</f>
        <v>0</v>
      </c>
      <c r="Q490" s="41">
        <f>-SUM(Q318:Q337)*'02. Controlo'!$C$23</f>
        <v>0</v>
      </c>
      <c r="R490" s="41">
        <f>-SUM(R318:R337)*'02. Controlo'!$C$23</f>
        <v>0</v>
      </c>
      <c r="S490" s="41">
        <f>-SUM(S318:S337)*'02. Controlo'!$C$23</f>
        <v>0</v>
      </c>
      <c r="T490" s="41">
        <f>-SUM(T318:T337)*'02. Controlo'!$C$23</f>
        <v>0</v>
      </c>
      <c r="U490" s="41">
        <f>-SUM(U318:U337)*'02. Controlo'!$C$23</f>
        <v>0</v>
      </c>
      <c r="V490" s="41">
        <f>-SUM(V318:V337)*'02. Controlo'!$C$23</f>
        <v>0</v>
      </c>
      <c r="W490" s="41">
        <f>-SUM(W318:W337)*'02. Controlo'!$C$23</f>
        <v>0</v>
      </c>
      <c r="X490" s="41">
        <f>-SUM(X318:X337)*'02. Controlo'!$C$23</f>
        <v>0</v>
      </c>
      <c r="Y490" s="41">
        <f>-SUM(Y318:Y337)*'02. Controlo'!$C$23</f>
        <v>0</v>
      </c>
      <c r="Z490" s="41">
        <f>-SUM(Z318:Z337)*'02. Controlo'!$C$23</f>
        <v>0</v>
      </c>
      <c r="AA490" s="41">
        <f>-SUM(AA318:AA337)*'02. Controlo'!$C$23</f>
        <v>0</v>
      </c>
      <c r="AB490" s="41">
        <f>-SUM(AB318:AB337)*'02. Controlo'!$C$23</f>
        <v>0</v>
      </c>
      <c r="AC490" s="41">
        <f>-SUM(AC318:AC337)*'02. Controlo'!$C$23</f>
        <v>0</v>
      </c>
      <c r="AD490" s="41">
        <f>-SUM(AD318:AD337)*'02. Controlo'!$C$23</f>
        <v>0</v>
      </c>
      <c r="AE490" s="41">
        <f>-SUM(AE318:AE337)*'02. Controlo'!$C$23</f>
        <v>0</v>
      </c>
      <c r="AF490" s="41">
        <f>-SUM(AF318:AF337)*'02. Controlo'!$C$23</f>
        <v>0</v>
      </c>
      <c r="AG490" s="41">
        <f>-SUM(AG318:AG337)*'02. Controlo'!$C$23</f>
        <v>0</v>
      </c>
    </row>
    <row r="491" spans="1:33" ht="15" customHeight="1" x14ac:dyDescent="0.25">
      <c r="B491" s="36" t="s">
        <v>51</v>
      </c>
      <c r="D491" s="41">
        <f>+D490*'02. Controlo'!$C$24*'02. Controlo'!$C$25</f>
        <v>818.62518570974441</v>
      </c>
      <c r="E491" s="41">
        <f>+E490*'02. Controlo'!$C$24*'02. Controlo'!$C$25</f>
        <v>408.97474776505754</v>
      </c>
      <c r="F491" s="41">
        <f>+F490*'02. Controlo'!$C$24*'02. Controlo'!$C$25</f>
        <v>882.63419626421171</v>
      </c>
      <c r="G491" s="41">
        <f>+G490*'02. Controlo'!$C$24*'02. Controlo'!$C$25</f>
        <v>585.66232925779536</v>
      </c>
      <c r="H491" s="41">
        <f>+H490*'02. Controlo'!$C$24*'02. Controlo'!$C$25</f>
        <v>58.5</v>
      </c>
      <c r="I491" s="41">
        <f>+I490*'02. Controlo'!$C$24*'02. Controlo'!$C$25</f>
        <v>0</v>
      </c>
      <c r="J491" s="41">
        <f>+J490*'02. Controlo'!$C$24*'02. Controlo'!$C$25</f>
        <v>0</v>
      </c>
      <c r="K491" s="41">
        <f>+K490*'02. Controlo'!$C$24*'02. Controlo'!$C$25</f>
        <v>0</v>
      </c>
      <c r="L491" s="41">
        <f>+L490*'02. Controlo'!$C$24*'02. Controlo'!$C$25</f>
        <v>0</v>
      </c>
      <c r="M491" s="41">
        <f>+M490*'02. Controlo'!$C$24*'02. Controlo'!$C$25</f>
        <v>0</v>
      </c>
      <c r="N491" s="41">
        <f>+N490*'02. Controlo'!$C$24*'02. Controlo'!$C$25</f>
        <v>0</v>
      </c>
      <c r="O491" s="41">
        <f>+O490*'02. Controlo'!$C$24*'02. Controlo'!$C$25</f>
        <v>0</v>
      </c>
      <c r="P491" s="41">
        <f>+P490*'02. Controlo'!$C$24*'02. Controlo'!$C$25</f>
        <v>0</v>
      </c>
      <c r="Q491" s="41">
        <f>+Q490*'02. Controlo'!$C$24*'02. Controlo'!$C$25</f>
        <v>0</v>
      </c>
      <c r="R491" s="41">
        <f>+R490*'02. Controlo'!$C$24*'02. Controlo'!$C$25</f>
        <v>0</v>
      </c>
      <c r="S491" s="41">
        <f>+S490*'02. Controlo'!$C$24*'02. Controlo'!$C$25</f>
        <v>0</v>
      </c>
      <c r="T491" s="41">
        <f>+T490*'02. Controlo'!$C$24*'02. Controlo'!$C$25</f>
        <v>0</v>
      </c>
      <c r="U491" s="41">
        <f>+U490*'02. Controlo'!$C$24*'02. Controlo'!$C$25</f>
        <v>0</v>
      </c>
      <c r="V491" s="41">
        <f>+V490*'02. Controlo'!$C$24*'02. Controlo'!$C$25</f>
        <v>0</v>
      </c>
      <c r="W491" s="41">
        <f>+W490*'02. Controlo'!$C$24*'02. Controlo'!$C$25</f>
        <v>0</v>
      </c>
      <c r="X491" s="41">
        <f>+X490*'02. Controlo'!$C$24*'02. Controlo'!$C$25</f>
        <v>0</v>
      </c>
      <c r="Y491" s="41">
        <f>+Y490*'02. Controlo'!$C$24*'02. Controlo'!$C$25</f>
        <v>0</v>
      </c>
      <c r="Z491" s="41">
        <f>+Z490*'02. Controlo'!$C$24*'02. Controlo'!$C$25</f>
        <v>0</v>
      </c>
      <c r="AA491" s="41">
        <f>+AA490*'02. Controlo'!$C$24*'02. Controlo'!$C$25</f>
        <v>0</v>
      </c>
      <c r="AB491" s="41">
        <f>+AB490*'02. Controlo'!$C$24*'02. Controlo'!$C$25</f>
        <v>0</v>
      </c>
      <c r="AC491" s="41">
        <f>+AC490*'02. Controlo'!$C$24*'02. Controlo'!$C$25</f>
        <v>0</v>
      </c>
      <c r="AD491" s="41">
        <f>+AD490*'02. Controlo'!$C$24*'02. Controlo'!$C$25</f>
        <v>0</v>
      </c>
      <c r="AE491" s="41">
        <f>+AE490*'02. Controlo'!$C$24*'02. Controlo'!$C$25</f>
        <v>0</v>
      </c>
      <c r="AF491" s="41">
        <f>+AF490*'02. Controlo'!$C$24*'02. Controlo'!$C$25</f>
        <v>0</v>
      </c>
      <c r="AG491" s="41">
        <f>+AG490*'02. Controlo'!$C$24*'02. Controlo'!$C$25</f>
        <v>0</v>
      </c>
    </row>
    <row r="492" spans="1:33" ht="15" customHeight="1" x14ac:dyDescent="0.25">
      <c r="B492" s="36"/>
    </row>
    <row r="493" spans="1:33" ht="15" customHeight="1" x14ac:dyDescent="0.25">
      <c r="B493" s="37" t="s">
        <v>18</v>
      </c>
    </row>
    <row r="494" spans="1:33" ht="15" customHeight="1" x14ac:dyDescent="0.25">
      <c r="B494" s="36" t="s">
        <v>19</v>
      </c>
      <c r="D494" s="41">
        <f>+D18*'02. Controlo'!$C$28*'04-Aux. Calculos'!D13</f>
        <v>1025</v>
      </c>
      <c r="E494" s="41">
        <f>+E18*'02. Controlo'!$C$28*'04-Aux. Calculos'!E13</f>
        <v>1050.625</v>
      </c>
      <c r="F494" s="41">
        <f>+F18*'02. Controlo'!$C$28*'04-Aux. Calculos'!F13</f>
        <v>1076.8906249999998</v>
      </c>
      <c r="G494" s="41">
        <f>+G18*'02. Controlo'!$C$28*'04-Aux. Calculos'!G13</f>
        <v>1103.8128906249997</v>
      </c>
      <c r="H494" s="41">
        <f>+H18*'02. Controlo'!$C$28*'04-Aux. Calculos'!H13</f>
        <v>1131.4082128906246</v>
      </c>
      <c r="I494" s="41">
        <f>+I18*'02. Controlo'!$C$28*'04-Aux. Calculos'!I13</f>
        <v>1159.6934182128903</v>
      </c>
      <c r="J494" s="41">
        <f>+J18*'02. Controlo'!$C$28*'04-Aux. Calculos'!J13</f>
        <v>1188.6857536682123</v>
      </c>
      <c r="K494" s="41">
        <f>+K18*'02. Controlo'!$C$28*'04-Aux. Calculos'!K13</f>
        <v>1218.4028975099175</v>
      </c>
      <c r="L494" s="41">
        <f>+L18*'02. Controlo'!$C$28*'04-Aux. Calculos'!L13</f>
        <v>1248.8629699476653</v>
      </c>
      <c r="M494" s="41">
        <f>+M18*'02. Controlo'!$C$28*'04-Aux. Calculos'!M13</f>
        <v>1280.0845441963565</v>
      </c>
      <c r="N494" s="41">
        <f>+N18*'02. Controlo'!$C$28*'04-Aux. Calculos'!N13</f>
        <v>0</v>
      </c>
      <c r="O494" s="41">
        <f>+O18*'02. Controlo'!$C$28*'04-Aux. Calculos'!O13</f>
        <v>0</v>
      </c>
      <c r="P494" s="41">
        <f>+P18*'02. Controlo'!$C$28*'04-Aux. Calculos'!P13</f>
        <v>0</v>
      </c>
      <c r="Q494" s="41">
        <f>+Q18*'02. Controlo'!$C$28*'04-Aux. Calculos'!Q13</f>
        <v>0</v>
      </c>
      <c r="R494" s="41">
        <f>+R18*'02. Controlo'!$C$28*'04-Aux. Calculos'!R13</f>
        <v>0</v>
      </c>
      <c r="S494" s="41">
        <f>+S18*'02. Controlo'!$C$28*'04-Aux. Calculos'!S13</f>
        <v>0</v>
      </c>
      <c r="T494" s="41">
        <f>+T18*'02. Controlo'!$C$28*'04-Aux. Calculos'!T13</f>
        <v>0</v>
      </c>
      <c r="U494" s="41">
        <f>+U18*'02. Controlo'!$C$28*'04-Aux. Calculos'!U13</f>
        <v>0</v>
      </c>
      <c r="V494" s="41">
        <f>+V18*'02. Controlo'!$C$28*'04-Aux. Calculos'!V13</f>
        <v>0</v>
      </c>
      <c r="W494" s="41">
        <f>+W18*'02. Controlo'!$C$28*'04-Aux. Calculos'!W13</f>
        <v>0</v>
      </c>
      <c r="X494" s="41">
        <f>+X18*'02. Controlo'!$C$28*'04-Aux. Calculos'!X13</f>
        <v>0</v>
      </c>
      <c r="Y494" s="41">
        <f>+Y18*'02. Controlo'!$C$28*'04-Aux. Calculos'!Y13</f>
        <v>0</v>
      </c>
      <c r="Z494" s="41">
        <f>+Z18*'02. Controlo'!$C$28*'04-Aux. Calculos'!Z13</f>
        <v>0</v>
      </c>
      <c r="AA494" s="41">
        <f>+AA18*'02. Controlo'!$C$28*'04-Aux. Calculos'!AA13</f>
        <v>0</v>
      </c>
      <c r="AB494" s="41">
        <f>+AB18*'02. Controlo'!$C$28*'04-Aux. Calculos'!AB13</f>
        <v>0</v>
      </c>
      <c r="AC494" s="41">
        <f>+AC18*'02. Controlo'!$C$28*'04-Aux. Calculos'!AC13</f>
        <v>0</v>
      </c>
      <c r="AD494" s="41">
        <f>+AD18*'02. Controlo'!$C$28*'04-Aux. Calculos'!AD13</f>
        <v>0</v>
      </c>
      <c r="AE494" s="41">
        <f>+AE18*'02. Controlo'!$C$28*'04-Aux. Calculos'!AE13</f>
        <v>0</v>
      </c>
      <c r="AF494" s="41">
        <f>+AF18*'02. Controlo'!$C$28*'04-Aux. Calculos'!AF13</f>
        <v>0</v>
      </c>
      <c r="AG494" s="41">
        <f>+AG18*'02. Controlo'!$C$28*'04-Aux. Calculos'!AG13</f>
        <v>0</v>
      </c>
    </row>
    <row r="495" spans="1:33" ht="15" customHeight="1" x14ac:dyDescent="0.25">
      <c r="B495" s="36" t="s">
        <v>20</v>
      </c>
      <c r="D495" s="41">
        <f>+'02. Controlo'!$C$29*'04-Aux. Calculos'!D17*'04-Aux. Calculos'!D18</f>
        <v>922.49999999999989</v>
      </c>
      <c r="E495" s="41">
        <f>+'02. Controlo'!$C$29*'04-Aux. Calculos'!E17*'04-Aux. Calculos'!E18</f>
        <v>2206.3125</v>
      </c>
      <c r="F495" s="41">
        <f>+'02. Controlo'!$C$29*'04-Aux. Calculos'!F17*'04-Aux. Calculos'!F18</f>
        <v>4199.8734374999995</v>
      </c>
      <c r="G495" s="41">
        <f>+'02. Controlo'!$C$29*'04-Aux. Calculos'!G17*'04-Aux. Calculos'!G18</f>
        <v>4636.0141406249986</v>
      </c>
      <c r="H495" s="41">
        <f>+'02. Controlo'!$C$29*'04-Aux. Calculos'!H17*'04-Aux. Calculos'!H18</f>
        <v>4751.9144941406239</v>
      </c>
      <c r="I495" s="41">
        <f>+'02. Controlo'!$C$29*'04-Aux. Calculos'!I17*'04-Aux. Calculos'!I18</f>
        <v>4870.7123564941385</v>
      </c>
      <c r="J495" s="41">
        <f>+'02. Controlo'!$C$29*'04-Aux. Calculos'!J17*'04-Aux. Calculos'!J18</f>
        <v>3922.6629871051005</v>
      </c>
      <c r="K495" s="41">
        <f>+'02. Controlo'!$C$29*'04-Aux. Calculos'!K17*'04-Aux. Calculos'!K18</f>
        <v>2193.1252155178513</v>
      </c>
      <c r="L495" s="41">
        <f>+'02. Controlo'!$C$29*'04-Aux. Calculos'!L17*'04-Aux. Calculos'!L18</f>
        <v>1123.9766729528988</v>
      </c>
      <c r="M495" s="41">
        <f>+'02. Controlo'!$C$29*'04-Aux. Calculos'!M17*'04-Aux. Calculos'!M18</f>
        <v>0</v>
      </c>
      <c r="N495" s="41">
        <f>+'02. Controlo'!$C$29*'04-Aux. Calculos'!N17*'04-Aux. Calculos'!N18</f>
        <v>0</v>
      </c>
      <c r="O495" s="41">
        <f>+'02. Controlo'!$C$29*'04-Aux. Calculos'!O17*'04-Aux. Calculos'!O18</f>
        <v>0</v>
      </c>
      <c r="P495" s="41">
        <f>+'02. Controlo'!$C$29*'04-Aux. Calculos'!P17*'04-Aux. Calculos'!P18</f>
        <v>0</v>
      </c>
      <c r="Q495" s="41">
        <f>+'02. Controlo'!$C$29*'04-Aux. Calculos'!Q17*'04-Aux. Calculos'!Q18</f>
        <v>0</v>
      </c>
      <c r="R495" s="41">
        <f>+'02. Controlo'!$C$29*'04-Aux. Calculos'!R17*'04-Aux. Calculos'!R18</f>
        <v>0</v>
      </c>
      <c r="S495" s="41">
        <f>+'02. Controlo'!$C$29*'04-Aux. Calculos'!S17*'04-Aux. Calculos'!S18</f>
        <v>0</v>
      </c>
      <c r="T495" s="41">
        <f>+'02. Controlo'!$C$29*'04-Aux. Calculos'!T17*'04-Aux. Calculos'!T18</f>
        <v>0</v>
      </c>
      <c r="U495" s="41">
        <f>+'02. Controlo'!$C$29*'04-Aux. Calculos'!U17*'04-Aux. Calculos'!U18</f>
        <v>0</v>
      </c>
      <c r="V495" s="41">
        <f>+'02. Controlo'!$C$29*'04-Aux. Calculos'!V17*'04-Aux. Calculos'!V18</f>
        <v>0</v>
      </c>
      <c r="W495" s="41">
        <f>+'02. Controlo'!$C$29*'04-Aux. Calculos'!W17*'04-Aux. Calculos'!W18</f>
        <v>0</v>
      </c>
      <c r="X495" s="41">
        <f>+'02. Controlo'!$C$29*'04-Aux. Calculos'!X17*'04-Aux. Calculos'!X18</f>
        <v>0</v>
      </c>
      <c r="Y495" s="41">
        <f>+'02. Controlo'!$C$29*'04-Aux. Calculos'!Y17*'04-Aux. Calculos'!Y18</f>
        <v>0</v>
      </c>
      <c r="Z495" s="41">
        <f>+'02. Controlo'!$C$29*'04-Aux. Calculos'!Z17*'04-Aux. Calculos'!Z18</f>
        <v>0</v>
      </c>
      <c r="AA495" s="41">
        <f>+'02. Controlo'!$C$29*'04-Aux. Calculos'!AA17*'04-Aux. Calculos'!AA18</f>
        <v>0</v>
      </c>
      <c r="AB495" s="41">
        <f>+'02. Controlo'!$C$29*'04-Aux. Calculos'!AB17*'04-Aux. Calculos'!AB18</f>
        <v>0</v>
      </c>
      <c r="AC495" s="41">
        <f>+'02. Controlo'!$C$29*'04-Aux. Calculos'!AC17*'04-Aux. Calculos'!AC18</f>
        <v>0</v>
      </c>
      <c r="AD495" s="41">
        <f>+'02. Controlo'!$C$29*'04-Aux. Calculos'!AD17*'04-Aux. Calculos'!AD18</f>
        <v>0</v>
      </c>
      <c r="AE495" s="41">
        <f>+'02. Controlo'!$C$29*'04-Aux. Calculos'!AE17*'04-Aux. Calculos'!AE18</f>
        <v>0</v>
      </c>
      <c r="AF495" s="41">
        <f>+'02. Controlo'!$C$29*'04-Aux. Calculos'!AF17*'04-Aux. Calculos'!AF18</f>
        <v>0</v>
      </c>
      <c r="AG495" s="41">
        <f>+'02. Controlo'!$C$29*'04-Aux. Calculos'!AG17*'04-Aux. Calculos'!AG18</f>
        <v>0</v>
      </c>
    </row>
    <row r="496" spans="1:33" ht="15" customHeight="1" x14ac:dyDescent="0.25">
      <c r="B496" s="36"/>
    </row>
    <row r="497" spans="2:33" ht="15" customHeight="1" x14ac:dyDescent="0.25">
      <c r="B497" s="37" t="s">
        <v>59</v>
      </c>
    </row>
    <row r="498" spans="2:33" ht="15" customHeight="1" x14ac:dyDescent="0.25">
      <c r="B498" s="36" t="s">
        <v>60</v>
      </c>
      <c r="D498" s="2">
        <f>+SUM('02. Controlo'!G87:G106)</f>
        <v>0</v>
      </c>
      <c r="E498" s="2">
        <f>+SUM('02. Controlo'!H87:H106)</f>
        <v>0</v>
      </c>
      <c r="F498" s="2">
        <f>+SUM('02. Controlo'!I87:I106)</f>
        <v>0</v>
      </c>
      <c r="G498" s="2">
        <f>+SUM('02. Controlo'!J87:J106)</f>
        <v>0</v>
      </c>
      <c r="H498" s="2">
        <f>+SUM('02. Controlo'!K87:K106)</f>
        <v>0</v>
      </c>
      <c r="I498" s="2">
        <f>+SUM('02. Controlo'!L87:L106)</f>
        <v>0</v>
      </c>
      <c r="J498" s="2">
        <f>+SUM('02. Controlo'!M87:M106)</f>
        <v>3</v>
      </c>
      <c r="K498" s="2">
        <f>+SUM('02. Controlo'!N87:N106)</f>
        <v>5</v>
      </c>
      <c r="L498" s="2">
        <f>+SUM('02. Controlo'!O87:O106)</f>
        <v>3</v>
      </c>
      <c r="M498" s="2">
        <f>+SUM('02. Controlo'!P87:P106)</f>
        <v>3</v>
      </c>
      <c r="N498" s="2">
        <f>+SUM('02. Controlo'!Q87:Q106)</f>
        <v>0</v>
      </c>
      <c r="O498" s="2">
        <f>+SUM('02. Controlo'!R87:R106)</f>
        <v>0</v>
      </c>
      <c r="P498" s="2">
        <f>+SUM('02. Controlo'!S87:S106)</f>
        <v>0</v>
      </c>
      <c r="Q498" s="2">
        <f>+SUM('02. Controlo'!T87:T106)</f>
        <v>0</v>
      </c>
      <c r="R498" s="2">
        <f>+SUM('02. Controlo'!U87:U106)</f>
        <v>0</v>
      </c>
      <c r="S498" s="2">
        <f>+SUM('02. Controlo'!V87:V106)</f>
        <v>0</v>
      </c>
      <c r="T498" s="2">
        <f>+SUM('02. Controlo'!W87:W106)</f>
        <v>0</v>
      </c>
      <c r="U498" s="2">
        <f>+SUM('02. Controlo'!X87:X106)</f>
        <v>0</v>
      </c>
      <c r="V498" s="2">
        <f>+SUM('02. Controlo'!Y87:Y106)</f>
        <v>0</v>
      </c>
      <c r="W498" s="2">
        <f>+SUM('02. Controlo'!Z87:Z106)</f>
        <v>0</v>
      </c>
      <c r="X498" s="2">
        <f>+SUM('02. Controlo'!AA87:AA106)</f>
        <v>0</v>
      </c>
      <c r="Y498" s="2">
        <f>+SUM('02. Controlo'!AB87:AB106)</f>
        <v>0</v>
      </c>
      <c r="Z498" s="2">
        <f>+SUM('02. Controlo'!AC87:AC106)</f>
        <v>0</v>
      </c>
      <c r="AA498" s="2">
        <f>+SUM('02. Controlo'!AD87:AD106)</f>
        <v>0</v>
      </c>
      <c r="AB498" s="2">
        <f>+SUM('02. Controlo'!AE87:AE106)</f>
        <v>0</v>
      </c>
      <c r="AC498" s="2">
        <f>+SUM('02. Controlo'!AF87:AF106)</f>
        <v>0</v>
      </c>
      <c r="AD498" s="2">
        <f>+SUM('02. Controlo'!AG87:AG106)</f>
        <v>0</v>
      </c>
      <c r="AE498" s="2">
        <f>+SUM('02. Controlo'!AH87:AH106)</f>
        <v>0</v>
      </c>
      <c r="AF498" s="2">
        <f>+SUM('02. Controlo'!AI87:AI106)</f>
        <v>0</v>
      </c>
      <c r="AG498" s="2">
        <f>+SUM('02. Controlo'!AJ87:AJ106)</f>
        <v>0</v>
      </c>
    </row>
    <row r="499" spans="2:33" ht="15" hidden="1" customHeight="1" x14ac:dyDescent="0.25">
      <c r="B499" s="36"/>
    </row>
    <row r="500" spans="2:33" ht="15" hidden="1" customHeight="1" x14ac:dyDescent="0.25">
      <c r="B500" s="36"/>
    </row>
    <row r="501" spans="2:33" ht="15" hidden="1" customHeight="1" x14ac:dyDescent="0.25">
      <c r="B501" s="36"/>
    </row>
    <row r="502" spans="2:33" ht="15" hidden="1" customHeight="1" x14ac:dyDescent="0.25">
      <c r="B502" s="36"/>
    </row>
    <row r="503" spans="2:33" ht="15" hidden="1" customHeight="1" x14ac:dyDescent="0.25"/>
    <row r="504" spans="2:33" ht="15" hidden="1" customHeight="1" x14ac:dyDescent="0.25"/>
    <row r="505" spans="2:33" ht="15" hidden="1" customHeight="1" x14ac:dyDescent="0.25"/>
    <row r="506" spans="2:33" ht="15" hidden="1" customHeight="1" x14ac:dyDescent="0.25"/>
    <row r="507" spans="2:33" ht="15" hidden="1" customHeight="1" x14ac:dyDescent="0.25"/>
    <row r="508" spans="2:33" ht="15" hidden="1" customHeight="1" x14ac:dyDescent="0.25"/>
    <row r="509" spans="2:33" ht="15" hidden="1" customHeight="1" x14ac:dyDescent="0.25"/>
    <row r="510" spans="2:33" ht="15" hidden="1" customHeight="1" x14ac:dyDescent="0.25"/>
    <row r="511" spans="2:33" ht="15" hidden="1" customHeight="1" x14ac:dyDescent="0.25"/>
    <row r="512" spans="2:33" ht="15" hidden="1" customHeight="1" x14ac:dyDescent="0.25"/>
    <row r="513" ht="15" hidden="1" customHeight="1" x14ac:dyDescent="0.25"/>
    <row r="514" ht="15" hidden="1" customHeight="1" x14ac:dyDescent="0.25"/>
    <row r="515" ht="15" hidden="1" customHeight="1" x14ac:dyDescent="0.25"/>
    <row r="516" ht="15" hidden="1" customHeight="1" x14ac:dyDescent="0.25"/>
    <row r="517" ht="15" hidden="1" customHeight="1" x14ac:dyDescent="0.25"/>
    <row r="518" ht="15" hidden="1" customHeight="1" x14ac:dyDescent="0.25"/>
    <row r="519" ht="15" hidden="1" customHeight="1" x14ac:dyDescent="0.25"/>
    <row r="520" ht="15" hidden="1" customHeight="1" x14ac:dyDescent="0.25"/>
    <row r="521" ht="15" hidden="1" customHeight="1" x14ac:dyDescent="0.25"/>
    <row r="522" ht="15" hidden="1" customHeight="1" x14ac:dyDescent="0.25"/>
    <row r="523" ht="15" hidden="1" customHeight="1" x14ac:dyDescent="0.25"/>
    <row r="524" ht="15" hidden="1" customHeight="1" x14ac:dyDescent="0.25"/>
    <row r="525" ht="15" hidden="1" customHeight="1" x14ac:dyDescent="0.25"/>
    <row r="526" ht="15" hidden="1" customHeight="1" x14ac:dyDescent="0.25"/>
    <row r="527" ht="15" hidden="1" customHeight="1" x14ac:dyDescent="0.25"/>
    <row r="528" ht="15" hidden="1" customHeight="1" x14ac:dyDescent="0.25"/>
    <row r="529" ht="15" hidden="1" customHeight="1" x14ac:dyDescent="0.25"/>
    <row r="530" ht="15" hidden="1" customHeight="1" x14ac:dyDescent="0.25"/>
    <row r="531" ht="15" hidden="1" customHeight="1" x14ac:dyDescent="0.25"/>
    <row r="532" ht="15" hidden="1" customHeight="1" x14ac:dyDescent="0.25"/>
    <row r="533" ht="15" hidden="1" customHeight="1" x14ac:dyDescent="0.25"/>
    <row r="534" ht="15" hidden="1" customHeight="1" x14ac:dyDescent="0.25"/>
    <row r="535" ht="15" hidden="1" customHeight="1" x14ac:dyDescent="0.25"/>
    <row r="536" ht="15" hidden="1" customHeight="1" x14ac:dyDescent="0.25"/>
    <row r="537" ht="15" hidden="1" customHeight="1" x14ac:dyDescent="0.25"/>
    <row r="538" ht="15" hidden="1" customHeight="1" x14ac:dyDescent="0.25"/>
    <row r="539" ht="15" hidden="1" customHeight="1" x14ac:dyDescent="0.25"/>
    <row r="540" ht="15" hidden="1" customHeight="1" x14ac:dyDescent="0.25"/>
    <row r="541" ht="15" hidden="1" customHeight="1" x14ac:dyDescent="0.25"/>
    <row r="542" ht="15" hidden="1" customHeight="1" x14ac:dyDescent="0.25"/>
    <row r="543" ht="15" hidden="1" customHeight="1" x14ac:dyDescent="0.25"/>
    <row r="544" ht="15" hidden="1" customHeight="1" x14ac:dyDescent="0.25"/>
    <row r="545" ht="15" hidden="1" customHeight="1" x14ac:dyDescent="0.25"/>
    <row r="546" ht="15" hidden="1" customHeight="1" x14ac:dyDescent="0.25"/>
    <row r="547" ht="15" hidden="1" customHeight="1" x14ac:dyDescent="0.25"/>
    <row r="548" ht="15" hidden="1" customHeight="1" x14ac:dyDescent="0.25"/>
    <row r="549" ht="15" hidden="1" customHeight="1" x14ac:dyDescent="0.25"/>
    <row r="550" ht="15" hidden="1" customHeight="1" x14ac:dyDescent="0.25"/>
    <row r="551" ht="15" hidden="1" customHeight="1" x14ac:dyDescent="0.25"/>
    <row r="552" ht="15" hidden="1" customHeight="1" x14ac:dyDescent="0.25"/>
    <row r="553" ht="15" hidden="1" customHeight="1" x14ac:dyDescent="0.25"/>
    <row r="554" ht="15" hidden="1" customHeight="1" x14ac:dyDescent="0.25"/>
    <row r="555" ht="15" hidden="1" customHeight="1" x14ac:dyDescent="0.25"/>
    <row r="556" ht="15" hidden="1" customHeight="1" x14ac:dyDescent="0.25"/>
    <row r="557" ht="15" hidden="1" customHeight="1" x14ac:dyDescent="0.25"/>
    <row r="558" ht="15" hidden="1" customHeight="1" x14ac:dyDescent="0.25"/>
    <row r="559" ht="15" hidden="1" customHeight="1" x14ac:dyDescent="0.25"/>
    <row r="560" ht="15" hidden="1" customHeight="1" x14ac:dyDescent="0.25"/>
    <row r="561" ht="15" hidden="1" customHeight="1" x14ac:dyDescent="0.25"/>
    <row r="562" ht="15" hidden="1" customHeight="1" x14ac:dyDescent="0.25"/>
    <row r="563" ht="15" hidden="1" customHeight="1" x14ac:dyDescent="0.25"/>
    <row r="564" ht="15" hidden="1" customHeight="1" x14ac:dyDescent="0.25"/>
    <row r="565" ht="15" hidden="1" customHeight="1" x14ac:dyDescent="0.25"/>
    <row r="566" ht="15" hidden="1" customHeight="1" x14ac:dyDescent="0.25"/>
    <row r="567" ht="15" hidden="1" customHeight="1" x14ac:dyDescent="0.25"/>
    <row r="568" ht="15" hidden="1" customHeight="1" x14ac:dyDescent="0.25"/>
    <row r="569" ht="15" hidden="1" customHeight="1" x14ac:dyDescent="0.25"/>
    <row r="570" ht="15" hidden="1" customHeight="1" x14ac:dyDescent="0.25"/>
    <row r="571" ht="15" hidden="1" customHeight="1" x14ac:dyDescent="0.25"/>
    <row r="572" ht="15" hidden="1" customHeight="1" x14ac:dyDescent="0.25"/>
    <row r="573" ht="15" hidden="1" customHeight="1" x14ac:dyDescent="0.25"/>
    <row r="574" ht="15" hidden="1" customHeight="1" x14ac:dyDescent="0.25"/>
    <row r="575" ht="15" hidden="1" customHeight="1" x14ac:dyDescent="0.25"/>
    <row r="576" ht="15" hidden="1" customHeight="1" x14ac:dyDescent="0.25"/>
    <row r="577" ht="15" hidden="1" customHeight="1" x14ac:dyDescent="0.25"/>
    <row r="578" ht="15" hidden="1" customHeight="1" x14ac:dyDescent="0.25"/>
    <row r="579" ht="15" hidden="1" customHeight="1" x14ac:dyDescent="0.25"/>
    <row r="580" ht="15" hidden="1" customHeight="1" x14ac:dyDescent="0.25"/>
    <row r="581" ht="15" hidden="1" customHeight="1" x14ac:dyDescent="0.25"/>
    <row r="582" ht="15" hidden="1" customHeight="1" x14ac:dyDescent="0.25"/>
    <row r="583" ht="15" hidden="1" customHeight="1" x14ac:dyDescent="0.25"/>
    <row r="584" ht="15" hidden="1" customHeight="1" x14ac:dyDescent="0.25"/>
    <row r="585" ht="15" hidden="1" customHeight="1" x14ac:dyDescent="0.25"/>
    <row r="586" ht="15" hidden="1" customHeight="1" x14ac:dyDescent="0.25"/>
    <row r="587" ht="15" hidden="1" customHeight="1" x14ac:dyDescent="0.25"/>
    <row r="588" ht="15" hidden="1" customHeight="1" x14ac:dyDescent="0.25"/>
    <row r="589" ht="15" hidden="1" customHeight="1" x14ac:dyDescent="0.25"/>
    <row r="590" ht="15" hidden="1" customHeight="1" x14ac:dyDescent="0.25"/>
    <row r="591" ht="15" hidden="1" customHeight="1" x14ac:dyDescent="0.25"/>
    <row r="592" ht="15" hidden="1" customHeight="1" x14ac:dyDescent="0.25"/>
    <row r="593" ht="15" hidden="1" customHeight="1" x14ac:dyDescent="0.25"/>
    <row r="594" ht="15" hidden="1" customHeight="1" x14ac:dyDescent="0.25"/>
    <row r="595" ht="15" hidden="1" customHeight="1" x14ac:dyDescent="0.25"/>
    <row r="596" ht="15" hidden="1" customHeight="1" x14ac:dyDescent="0.25"/>
    <row r="597" ht="15" hidden="1" customHeight="1" x14ac:dyDescent="0.25"/>
    <row r="598" ht="15" hidden="1" customHeight="1" x14ac:dyDescent="0.25"/>
    <row r="599" ht="15" hidden="1" customHeight="1" x14ac:dyDescent="0.25"/>
    <row r="600" ht="15" hidden="1" customHeight="1" x14ac:dyDescent="0.25"/>
    <row r="601" ht="15" hidden="1" customHeight="1" x14ac:dyDescent="0.25"/>
    <row r="602" ht="15" hidden="1" customHeight="1" x14ac:dyDescent="0.25"/>
    <row r="603" ht="15" hidden="1" customHeight="1" x14ac:dyDescent="0.25"/>
    <row r="604" ht="15" hidden="1" customHeight="1" x14ac:dyDescent="0.25"/>
    <row r="605" ht="15" hidden="1" customHeight="1" x14ac:dyDescent="0.25"/>
    <row r="606" ht="15" hidden="1" customHeight="1" x14ac:dyDescent="0.25"/>
    <row r="607" ht="15" hidden="1" customHeight="1" x14ac:dyDescent="0.25"/>
    <row r="608" ht="15" hidden="1" customHeight="1" x14ac:dyDescent="0.25"/>
    <row r="609" ht="15" hidden="1" customHeight="1" x14ac:dyDescent="0.25"/>
    <row r="610" ht="15" hidden="1" customHeight="1" x14ac:dyDescent="0.25"/>
    <row r="611" ht="15" hidden="1" customHeight="1" x14ac:dyDescent="0.25"/>
    <row r="612" ht="15" hidden="1" customHeight="1" x14ac:dyDescent="0.25"/>
    <row r="613" ht="15" hidden="1" customHeight="1" x14ac:dyDescent="0.25"/>
    <row r="614" ht="15" hidden="1" customHeight="1" x14ac:dyDescent="0.25"/>
    <row r="615" ht="15" hidden="1" customHeight="1" x14ac:dyDescent="0.25"/>
    <row r="616" ht="15" hidden="1" customHeight="1" x14ac:dyDescent="0.25"/>
    <row r="617" ht="15" hidden="1" customHeight="1" x14ac:dyDescent="0.25"/>
    <row r="618" ht="15" hidden="1" customHeight="1" x14ac:dyDescent="0.25"/>
    <row r="619" ht="15" hidden="1" customHeight="1" x14ac:dyDescent="0.25"/>
    <row r="620" ht="15" hidden="1" customHeight="1" x14ac:dyDescent="0.25"/>
    <row r="621" ht="15" hidden="1" customHeight="1" x14ac:dyDescent="0.25"/>
    <row r="622" ht="15" hidden="1" customHeight="1" x14ac:dyDescent="0.25"/>
    <row r="623" ht="15" hidden="1" customHeight="1" x14ac:dyDescent="0.25"/>
    <row r="624" ht="15" hidden="1" customHeight="1" x14ac:dyDescent="0.25"/>
    <row r="625" ht="15" hidden="1" customHeight="1" x14ac:dyDescent="0.25"/>
    <row r="626" ht="15" hidden="1" customHeight="1" x14ac:dyDescent="0.25"/>
    <row r="627" ht="15" hidden="1" customHeight="1" x14ac:dyDescent="0.25"/>
    <row r="628" ht="15" hidden="1" customHeight="1" x14ac:dyDescent="0.25"/>
    <row r="629" ht="15" hidden="1" customHeight="1" x14ac:dyDescent="0.25"/>
    <row r="630" ht="15" hidden="1" customHeight="1" x14ac:dyDescent="0.25"/>
    <row r="631" ht="15" hidden="1" customHeight="1" x14ac:dyDescent="0.25"/>
    <row r="632" ht="15" hidden="1" customHeight="1" x14ac:dyDescent="0.25"/>
    <row r="633" ht="15" hidden="1" customHeight="1" x14ac:dyDescent="0.25"/>
    <row r="634" ht="15" hidden="1" customHeight="1" x14ac:dyDescent="0.25"/>
    <row r="635" ht="15" hidden="1" customHeight="1" x14ac:dyDescent="0.25"/>
    <row r="636" ht="15" hidden="1" customHeight="1" x14ac:dyDescent="0.25"/>
    <row r="637" ht="15" hidden="1" customHeight="1" x14ac:dyDescent="0.25"/>
    <row r="638" ht="15" hidden="1" customHeight="1" x14ac:dyDescent="0.25"/>
    <row r="639" ht="15" hidden="1" customHeight="1" x14ac:dyDescent="0.25"/>
    <row r="640" ht="15" hidden="1" customHeight="1" x14ac:dyDescent="0.25"/>
    <row r="641" ht="15" hidden="1" customHeight="1" x14ac:dyDescent="0.25"/>
    <row r="642" ht="15" hidden="1" customHeight="1" x14ac:dyDescent="0.25"/>
    <row r="643" ht="15" hidden="1" customHeight="1" x14ac:dyDescent="0.25"/>
    <row r="644" ht="15" hidden="1" customHeight="1" x14ac:dyDescent="0.25"/>
    <row r="645" ht="15" hidden="1" customHeight="1" x14ac:dyDescent="0.25"/>
    <row r="646" ht="15" hidden="1" customHeight="1" x14ac:dyDescent="0.25"/>
    <row r="647" ht="15" hidden="1" customHeight="1" x14ac:dyDescent="0.25"/>
    <row r="648" ht="15" hidden="1" customHeight="1" x14ac:dyDescent="0.25"/>
    <row r="649" ht="15" hidden="1" customHeight="1" x14ac:dyDescent="0.25"/>
    <row r="650" ht="15" hidden="1" customHeight="1" x14ac:dyDescent="0.25"/>
    <row r="651" ht="15" hidden="1" customHeight="1" x14ac:dyDescent="0.25"/>
    <row r="652" ht="15" hidden="1" customHeight="1" x14ac:dyDescent="0.25"/>
    <row r="653" ht="15" hidden="1" customHeight="1" x14ac:dyDescent="0.25"/>
    <row r="654" ht="15" hidden="1" customHeight="1" x14ac:dyDescent="0.25"/>
    <row r="655" ht="15" hidden="1" customHeight="1" x14ac:dyDescent="0.25"/>
    <row r="656" ht="15" hidden="1" customHeight="1" x14ac:dyDescent="0.25"/>
    <row r="657" ht="15" hidden="1" customHeight="1" x14ac:dyDescent="0.25"/>
    <row r="658" ht="15" hidden="1" customHeight="1" x14ac:dyDescent="0.25"/>
    <row r="659" ht="15" hidden="1" customHeight="1" x14ac:dyDescent="0.25"/>
    <row r="660" ht="15" hidden="1" customHeight="1" x14ac:dyDescent="0.25"/>
    <row r="661" ht="15" hidden="1" customHeight="1" x14ac:dyDescent="0.25"/>
    <row r="662" ht="15" hidden="1" customHeight="1" x14ac:dyDescent="0.25"/>
    <row r="663" ht="15" hidden="1" customHeight="1" x14ac:dyDescent="0.25"/>
    <row r="664" ht="15" hidden="1" customHeight="1" x14ac:dyDescent="0.25"/>
    <row r="665" ht="15" hidden="1" customHeight="1" x14ac:dyDescent="0.25"/>
    <row r="666" ht="15" hidden="1" customHeight="1" x14ac:dyDescent="0.25"/>
    <row r="667" ht="15" hidden="1" customHeight="1" x14ac:dyDescent="0.25"/>
    <row r="668" ht="15" hidden="1" customHeight="1" x14ac:dyDescent="0.25"/>
    <row r="669" ht="15" hidden="1" customHeight="1" x14ac:dyDescent="0.25"/>
    <row r="670" ht="15" hidden="1" customHeight="1" x14ac:dyDescent="0.25"/>
    <row r="671" ht="15" hidden="1" customHeight="1" x14ac:dyDescent="0.25"/>
    <row r="672" ht="15" hidden="1" customHeight="1" x14ac:dyDescent="0.25"/>
    <row r="673" ht="15" hidden="1" customHeight="1" x14ac:dyDescent="0.25"/>
    <row r="674" ht="15" hidden="1" customHeight="1" x14ac:dyDescent="0.25"/>
    <row r="675" ht="15" hidden="1" customHeight="1" x14ac:dyDescent="0.25"/>
    <row r="676" ht="15" hidden="1" customHeight="1" x14ac:dyDescent="0.25"/>
    <row r="677" ht="15" hidden="1" customHeight="1" x14ac:dyDescent="0.25"/>
    <row r="678" ht="15" hidden="1" customHeight="1" x14ac:dyDescent="0.25"/>
    <row r="679" ht="15" hidden="1" customHeight="1" x14ac:dyDescent="0.25"/>
    <row r="680" ht="15" hidden="1" customHeight="1" x14ac:dyDescent="0.25"/>
    <row r="681" ht="15" hidden="1" customHeight="1" x14ac:dyDescent="0.25"/>
    <row r="682" ht="15" hidden="1" customHeight="1" x14ac:dyDescent="0.25"/>
    <row r="683" ht="15" hidden="1" customHeight="1" x14ac:dyDescent="0.25"/>
    <row r="684" ht="15" hidden="1" customHeight="1" x14ac:dyDescent="0.25"/>
    <row r="685" ht="15" hidden="1" customHeight="1" x14ac:dyDescent="0.25"/>
    <row r="686" ht="15" hidden="1" customHeight="1" x14ac:dyDescent="0.25"/>
    <row r="687" ht="15" hidden="1" customHeight="1" x14ac:dyDescent="0.25"/>
    <row r="688" ht="15" hidden="1" customHeight="1" x14ac:dyDescent="0.25"/>
    <row r="689" ht="15" hidden="1" customHeight="1" x14ac:dyDescent="0.25"/>
    <row r="690" ht="15" hidden="1" customHeight="1" x14ac:dyDescent="0.25"/>
    <row r="691" ht="15" hidden="1" customHeight="1" x14ac:dyDescent="0.25"/>
    <row r="692" ht="15" hidden="1" customHeight="1" x14ac:dyDescent="0.25"/>
    <row r="693" ht="15" hidden="1" customHeight="1" x14ac:dyDescent="0.25"/>
    <row r="694" ht="15" hidden="1" customHeight="1" x14ac:dyDescent="0.25"/>
    <row r="695" ht="15" hidden="1" customHeight="1" x14ac:dyDescent="0.25"/>
    <row r="696" ht="15" hidden="1" customHeight="1" x14ac:dyDescent="0.25"/>
    <row r="697" ht="15" hidden="1" customHeight="1" x14ac:dyDescent="0.25"/>
    <row r="698" ht="15" hidden="1" customHeight="1" x14ac:dyDescent="0.25"/>
    <row r="699" ht="15" hidden="1" customHeight="1" x14ac:dyDescent="0.25"/>
    <row r="700" ht="15" hidden="1" customHeight="1" x14ac:dyDescent="0.25"/>
    <row r="701" ht="15" hidden="1" customHeight="1" x14ac:dyDescent="0.25"/>
    <row r="702" ht="15" hidden="1" customHeight="1" x14ac:dyDescent="0.25"/>
    <row r="703" ht="15" hidden="1" customHeight="1" x14ac:dyDescent="0.25"/>
    <row r="704" ht="15" hidden="1" customHeight="1" x14ac:dyDescent="0.25"/>
    <row r="705" spans="1:33" ht="15" hidden="1" customHeight="1" x14ac:dyDescent="0.25"/>
    <row r="706" spans="1:33" ht="15" hidden="1" customHeight="1" x14ac:dyDescent="0.25"/>
    <row r="707" spans="1:33" ht="15" hidden="1" customHeight="1" x14ac:dyDescent="0.25"/>
    <row r="708" spans="1:33" ht="15" customHeight="1" x14ac:dyDescent="0.25">
      <c r="B708" s="36" t="s">
        <v>61</v>
      </c>
      <c r="D708" s="41">
        <f>+'02. Controlo'!$C$31*SUM('04-Aux. Calculos'!D340:D359)</f>
        <v>0</v>
      </c>
      <c r="E708" s="41">
        <f>+'02. Controlo'!$C$31*SUM('04-Aux. Calculos'!E340:E359)</f>
        <v>0</v>
      </c>
      <c r="F708" s="41">
        <f>+'02. Controlo'!$C$31*SUM('04-Aux. Calculos'!F340:F359)</f>
        <v>0</v>
      </c>
      <c r="G708" s="41">
        <f>+'02. Controlo'!$C$31*SUM('04-Aux. Calculos'!G340:G359)</f>
        <v>0</v>
      </c>
      <c r="H708" s="41">
        <f>+'02. Controlo'!$C$31*SUM('04-Aux. Calculos'!H340:H359)</f>
        <v>0</v>
      </c>
      <c r="I708" s="41">
        <f>+'02. Controlo'!$C$31*SUM('04-Aux. Calculos'!I340:I359)</f>
        <v>0</v>
      </c>
      <c r="J708" s="41">
        <f>+'02. Controlo'!$C$31*SUM('04-Aux. Calculos'!J340:J359)</f>
        <v>4290.2720165693954</v>
      </c>
      <c r="K708" s="41">
        <f>+'02. Controlo'!$C$31*SUM('04-Aux. Calculos'!K340:K359)</f>
        <v>6374.773231559242</v>
      </c>
      <c r="L708" s="41">
        <f>+'02. Controlo'!$C$31*SUM('04-Aux. Calculos'!L340:L359)</f>
        <v>3062.7164688643934</v>
      </c>
      <c r="M708" s="41">
        <f>+'02. Controlo'!$C$31*SUM('04-Aux. Calculos'!M340:M359)</f>
        <v>5084.1106775020962</v>
      </c>
      <c r="N708" s="41">
        <f>+'02. Controlo'!$C$31*SUM('04-Aux. Calculos'!N340:N359)</f>
        <v>0</v>
      </c>
      <c r="O708" s="41">
        <f>+'02. Controlo'!$C$31*SUM('04-Aux. Calculos'!O340:O359)</f>
        <v>0</v>
      </c>
      <c r="P708" s="41">
        <f>+'02. Controlo'!$C$31*SUM('04-Aux. Calculos'!P340:P359)</f>
        <v>0</v>
      </c>
      <c r="Q708" s="41">
        <f>+'02. Controlo'!$C$31*SUM('04-Aux. Calculos'!Q340:Q359)</f>
        <v>0</v>
      </c>
      <c r="R708" s="41">
        <f>+'02. Controlo'!$C$31*SUM('04-Aux. Calculos'!R340:R359)</f>
        <v>0</v>
      </c>
      <c r="S708" s="41">
        <f>+'02. Controlo'!$C$31*SUM('04-Aux. Calculos'!S340:S359)</f>
        <v>0</v>
      </c>
      <c r="T708" s="41">
        <f>+'02. Controlo'!$C$31*SUM('04-Aux. Calculos'!T340:T359)</f>
        <v>0</v>
      </c>
      <c r="U708" s="41">
        <f>+'02. Controlo'!$C$31*SUM('04-Aux. Calculos'!U340:U359)</f>
        <v>0</v>
      </c>
      <c r="V708" s="41">
        <f>+'02. Controlo'!$C$31*SUM('04-Aux. Calculos'!V340:V359)</f>
        <v>0</v>
      </c>
      <c r="W708" s="41">
        <f>+'02. Controlo'!$C$31*SUM('04-Aux. Calculos'!W340:W359)</f>
        <v>0</v>
      </c>
      <c r="X708" s="41">
        <f>+'02. Controlo'!$C$31*SUM('04-Aux. Calculos'!X340:X359)</f>
        <v>0</v>
      </c>
      <c r="Y708" s="41">
        <f>+'02. Controlo'!$C$31*SUM('04-Aux. Calculos'!Y340:Y359)</f>
        <v>0</v>
      </c>
      <c r="Z708" s="41">
        <f>+'02. Controlo'!$C$31*SUM('04-Aux. Calculos'!Z340:Z359)</f>
        <v>0</v>
      </c>
      <c r="AA708" s="41">
        <f>+'02. Controlo'!$C$31*SUM('04-Aux. Calculos'!AA340:AA359)</f>
        <v>0</v>
      </c>
      <c r="AB708" s="41">
        <f>+'02. Controlo'!$C$31*SUM('04-Aux. Calculos'!AB340:AB359)</f>
        <v>0</v>
      </c>
      <c r="AC708" s="41">
        <f>+'02. Controlo'!$C$31*SUM('04-Aux. Calculos'!AC340:AC359)</f>
        <v>0</v>
      </c>
      <c r="AD708" s="41">
        <f>+'02. Controlo'!$C$31*SUM('04-Aux. Calculos'!AD340:AD359)</f>
        <v>0</v>
      </c>
      <c r="AE708" s="41">
        <f>+'02. Controlo'!$C$31*SUM('04-Aux. Calculos'!AE340:AE359)</f>
        <v>0</v>
      </c>
      <c r="AF708" s="41">
        <f>+'02. Controlo'!$C$31*SUM('04-Aux. Calculos'!AF340:AF359)</f>
        <v>0</v>
      </c>
      <c r="AG708" s="41">
        <f>+'02. Controlo'!$C$31*SUM('04-Aux. Calculos'!AG340:AG359)</f>
        <v>0</v>
      </c>
    </row>
    <row r="709" spans="1:33" ht="15" customHeight="1" x14ac:dyDescent="0.25"/>
    <row r="710" spans="1:33" ht="15" customHeight="1" x14ac:dyDescent="0.25">
      <c r="B710" s="37" t="s">
        <v>62</v>
      </c>
    </row>
    <row r="711" spans="1:33" ht="15" customHeight="1" x14ac:dyDescent="0.25">
      <c r="B711" s="43" t="s">
        <v>205</v>
      </c>
      <c r="D711" s="41">
        <f t="shared" ref="D711:AG711" si="165">+SUM(D460:D479)</f>
        <v>272875.06190324813</v>
      </c>
      <c r="E711" s="41">
        <f t="shared" si="165"/>
        <v>445859.33777055144</v>
      </c>
      <c r="F711" s="41">
        <f t="shared" si="165"/>
        <v>798893.57035665878</v>
      </c>
      <c r="G711" s="41">
        <f t="shared" si="165"/>
        <v>1132069.1805394387</v>
      </c>
      <c r="H711" s="41">
        <f t="shared" si="165"/>
        <v>1334543.8012787453</v>
      </c>
      <c r="I711" s="41">
        <f t="shared" si="165"/>
        <v>1485355.2200352969</v>
      </c>
      <c r="J711" s="41">
        <f t="shared" si="165"/>
        <v>1241522.9703679942</v>
      </c>
      <c r="K711" s="41">
        <f t="shared" si="165"/>
        <v>716401.36527819769</v>
      </c>
      <c r="L711" s="41">
        <f t="shared" si="165"/>
        <v>465715.52792692115</v>
      </c>
      <c r="M711" s="41">
        <f t="shared" si="165"/>
        <v>0</v>
      </c>
      <c r="N711" s="41">
        <f t="shared" si="165"/>
        <v>0</v>
      </c>
      <c r="O711" s="41">
        <f t="shared" si="165"/>
        <v>0</v>
      </c>
      <c r="P711" s="41">
        <f t="shared" si="165"/>
        <v>0</v>
      </c>
      <c r="Q711" s="41">
        <f t="shared" si="165"/>
        <v>0</v>
      </c>
      <c r="R711" s="41">
        <f t="shared" si="165"/>
        <v>0</v>
      </c>
      <c r="S711" s="41">
        <f t="shared" si="165"/>
        <v>0</v>
      </c>
      <c r="T711" s="41">
        <f t="shared" si="165"/>
        <v>0</v>
      </c>
      <c r="U711" s="41">
        <f t="shared" si="165"/>
        <v>0</v>
      </c>
      <c r="V711" s="41">
        <f t="shared" si="165"/>
        <v>0</v>
      </c>
      <c r="W711" s="41">
        <f t="shared" si="165"/>
        <v>0</v>
      </c>
      <c r="X711" s="41">
        <f t="shared" si="165"/>
        <v>0</v>
      </c>
      <c r="Y711" s="41">
        <f t="shared" si="165"/>
        <v>0</v>
      </c>
      <c r="Z711" s="41">
        <f t="shared" si="165"/>
        <v>0</v>
      </c>
      <c r="AA711" s="41">
        <f t="shared" si="165"/>
        <v>0</v>
      </c>
      <c r="AB711" s="41">
        <f t="shared" si="165"/>
        <v>0</v>
      </c>
      <c r="AC711" s="41">
        <f t="shared" si="165"/>
        <v>0</v>
      </c>
      <c r="AD711" s="41">
        <f t="shared" si="165"/>
        <v>0</v>
      </c>
      <c r="AE711" s="41">
        <f t="shared" si="165"/>
        <v>0</v>
      </c>
      <c r="AF711" s="41">
        <f t="shared" si="165"/>
        <v>0</v>
      </c>
      <c r="AG711" s="41">
        <f t="shared" si="165"/>
        <v>0</v>
      </c>
    </row>
    <row r="712" spans="1:33" ht="15" customHeight="1" x14ac:dyDescent="0.25">
      <c r="B712" s="43" t="s">
        <v>206</v>
      </c>
      <c r="D712" s="41">
        <f>+SUM(D436:D455)</f>
        <v>136437.53095162407</v>
      </c>
      <c r="E712" s="41">
        <f t="shared" ref="E712:R712" si="166">+SUM(E436:E455)</f>
        <v>341037.51986409107</v>
      </c>
      <c r="F712" s="41">
        <f t="shared" si="166"/>
        <v>584305.67720230261</v>
      </c>
      <c r="G712" s="41">
        <f t="shared" si="166"/>
        <v>835771.764789304</v>
      </c>
      <c r="H712" s="41">
        <f t="shared" si="166"/>
        <v>918132.15299893636</v>
      </c>
      <c r="I712" s="41">
        <f t="shared" si="166"/>
        <v>918132.15299893636</v>
      </c>
      <c r="J712" s="41">
        <f t="shared" si="166"/>
        <v>797989.88733588229</v>
      </c>
      <c r="K712" s="41">
        <f t="shared" si="166"/>
        <v>531288.15575507411</v>
      </c>
      <c r="L712" s="41">
        <f t="shared" si="166"/>
        <v>331228.68983523245</v>
      </c>
      <c r="M712" s="41">
        <f t="shared" si="166"/>
        <v>138864.34491657233</v>
      </c>
      <c r="N712" s="41">
        <f t="shared" si="166"/>
        <v>0</v>
      </c>
      <c r="O712" s="41">
        <f t="shared" si="166"/>
        <v>0</v>
      </c>
      <c r="P712" s="41">
        <f t="shared" si="166"/>
        <v>0</v>
      </c>
      <c r="Q712" s="41">
        <f t="shared" si="166"/>
        <v>0</v>
      </c>
      <c r="R712" s="41">
        <f t="shared" si="166"/>
        <v>0</v>
      </c>
      <c r="S712" s="41"/>
      <c r="T712" s="41"/>
      <c r="U712" s="41"/>
      <c r="V712" s="41"/>
      <c r="W712" s="41"/>
      <c r="X712" s="41"/>
      <c r="Y712" s="41"/>
      <c r="Z712" s="41"/>
      <c r="AA712" s="41"/>
      <c r="AB712" s="41"/>
      <c r="AC712" s="41"/>
      <c r="AD712" s="41"/>
      <c r="AE712" s="41"/>
      <c r="AF712" s="41"/>
      <c r="AG712" s="41"/>
    </row>
    <row r="713" spans="1:33" ht="15" customHeight="1" x14ac:dyDescent="0.25">
      <c r="B713" s="43" t="s">
        <v>74</v>
      </c>
      <c r="D713" s="41">
        <f>+CHOOSE('02. Controlo'!$C$34,'02. Controlo'!$C$8,'04-Aux. Calculos'!D711,MAX('02. Controlo'!$C$8-'04-Aux. Calculos'!D711,0))*'02. Controlo'!$C$35*D15</f>
        <v>25000</v>
      </c>
      <c r="E713" s="41">
        <f>+CHOOSE('02. Controlo'!$C$34,'02. Controlo'!$C$8,'04-Aux. Calculos'!E711,MAX('02. Controlo'!$C$8-'04-Aux. Calculos'!E711,0))*'02. Controlo'!$C$35*E15</f>
        <v>25000</v>
      </c>
      <c r="F713" s="41">
        <f>+CHOOSE('02. Controlo'!$C$34,'02. Controlo'!$C$8,'04-Aux. Calculos'!F711,MAX('02. Controlo'!$C$8-'04-Aux. Calculos'!F711,0))*'02. Controlo'!$C$35*F15</f>
        <v>25000</v>
      </c>
      <c r="G713" s="41">
        <f>+CHOOSE('02. Controlo'!$C$34,'02. Controlo'!$C$8,'04-Aux. Calculos'!G711,MAX('02. Controlo'!$C$8-'04-Aux. Calculos'!G711,0))*'02. Controlo'!$C$35*G15</f>
        <v>25000</v>
      </c>
      <c r="H713" s="41">
        <f>+CHOOSE('02. Controlo'!$C$34,'02. Controlo'!$C$8,'04-Aux. Calculos'!H711,MAX('02. Controlo'!$C$8-'04-Aux. Calculos'!H711,0))*'02. Controlo'!$C$35*H15</f>
        <v>25000</v>
      </c>
      <c r="I713" s="41">
        <f>+CHOOSE('02. Controlo'!$C$34,'02. Controlo'!$C$8,'04-Aux. Calculos'!I711,MAX('02. Controlo'!$C$8-'04-Aux. Calculos'!I711,0))*'02. Controlo'!$C$35*I15</f>
        <v>0</v>
      </c>
      <c r="J713" s="41">
        <f>+CHOOSE('02. Controlo'!$C$34,'02. Controlo'!$C$8,'04-Aux. Calculos'!J711,MAX('02. Controlo'!$C$8-'04-Aux. Calculos'!J711,0))*'02. Controlo'!$C$35*J15</f>
        <v>0</v>
      </c>
      <c r="K713" s="41">
        <f>+CHOOSE('02. Controlo'!$C$34,'02. Controlo'!$C$8,'04-Aux. Calculos'!K711,MAX('02. Controlo'!$C$8-'04-Aux. Calculos'!K711,0))*'02. Controlo'!$C$35*K15</f>
        <v>0</v>
      </c>
      <c r="L713" s="41">
        <f>+CHOOSE('02. Controlo'!$C$34,'02. Controlo'!$C$8,'04-Aux. Calculos'!L711,MAX('02. Controlo'!$C$8-'04-Aux. Calculos'!L711,0))*'02. Controlo'!$C$35*L15</f>
        <v>0</v>
      </c>
      <c r="M713" s="41">
        <f>+CHOOSE('02. Controlo'!$C$34,'02. Controlo'!$C$8,'04-Aux. Calculos'!M711,MAX('02. Controlo'!$C$8-'04-Aux. Calculos'!M711,0))*'02. Controlo'!$C$35*M15</f>
        <v>0</v>
      </c>
      <c r="N713" s="41">
        <f>+CHOOSE('02. Controlo'!$C$34,'02. Controlo'!$C$8,'04-Aux. Calculos'!N711,MAX('02. Controlo'!$C$8-'04-Aux. Calculos'!N711,0))*'02. Controlo'!$C$35*N15</f>
        <v>0</v>
      </c>
      <c r="O713" s="41">
        <f>+CHOOSE('02. Controlo'!$C$34,'02. Controlo'!$C$8,'04-Aux. Calculos'!O711,MAX('02. Controlo'!$C$8-'04-Aux. Calculos'!O711,0))*'02. Controlo'!$C$35*O15</f>
        <v>0</v>
      </c>
      <c r="P713" s="41">
        <f>+CHOOSE('02. Controlo'!$C$34,'02. Controlo'!$C$8,'04-Aux. Calculos'!P711,MAX('02. Controlo'!$C$8-'04-Aux. Calculos'!P711,0))*'02. Controlo'!$C$35*P15</f>
        <v>0</v>
      </c>
      <c r="Q713" s="41">
        <f>+CHOOSE('02. Controlo'!$C$34,'02. Controlo'!$C$8,'04-Aux. Calculos'!Q711,MAX('02. Controlo'!$C$8-'04-Aux. Calculos'!Q711,0))*'02. Controlo'!$C$35*Q15</f>
        <v>0</v>
      </c>
      <c r="R713" s="41">
        <f>+CHOOSE('02. Controlo'!$C$34,'02. Controlo'!$C$8,'04-Aux. Calculos'!R711,MAX('02. Controlo'!$C$8-'04-Aux. Calculos'!R711,0))*'02. Controlo'!$C$35*R15</f>
        <v>0</v>
      </c>
      <c r="S713" s="41">
        <f>+CHOOSE('02. Controlo'!$C$34,'02. Controlo'!$C$8,'04-Aux. Calculos'!S711,MAX('02. Controlo'!$C$8-'04-Aux. Calculos'!S711,0))*'02. Controlo'!$C$35*S15</f>
        <v>0</v>
      </c>
      <c r="T713" s="41">
        <f>+CHOOSE('02. Controlo'!$C$34,'02. Controlo'!$C$8,'04-Aux. Calculos'!T711,MAX('02. Controlo'!$C$8-'04-Aux. Calculos'!T711,0))*'02. Controlo'!$C$35*T15</f>
        <v>0</v>
      </c>
      <c r="U713" s="41">
        <f>+CHOOSE('02. Controlo'!$C$34,'02. Controlo'!$C$8,'04-Aux. Calculos'!U711,MAX('02. Controlo'!$C$8-'04-Aux. Calculos'!U711,0))*'02. Controlo'!$C$35*U15</f>
        <v>0</v>
      </c>
      <c r="V713" s="41">
        <f>+CHOOSE('02. Controlo'!$C$34,'02. Controlo'!$C$8,'04-Aux. Calculos'!V711,MAX('02. Controlo'!$C$8-'04-Aux. Calculos'!V711,0))*'02. Controlo'!$C$35*V15</f>
        <v>0</v>
      </c>
      <c r="W713" s="41">
        <f>+CHOOSE('02. Controlo'!$C$34,'02. Controlo'!$C$8,'04-Aux. Calculos'!W711,MAX('02. Controlo'!$C$8-'04-Aux. Calculos'!W711,0))*'02. Controlo'!$C$35*W15</f>
        <v>0</v>
      </c>
      <c r="X713" s="41">
        <f>+CHOOSE('02. Controlo'!$C$34,'02. Controlo'!$C$8,'04-Aux. Calculos'!X711,MAX('02. Controlo'!$C$8-'04-Aux. Calculos'!X711,0))*'02. Controlo'!$C$35*X15</f>
        <v>0</v>
      </c>
      <c r="Y713" s="41">
        <f>+CHOOSE('02. Controlo'!$C$34,'02. Controlo'!$C$8,'04-Aux. Calculos'!Y711,MAX('02. Controlo'!$C$8-'04-Aux. Calculos'!Y711,0))*'02. Controlo'!$C$35*Y15</f>
        <v>0</v>
      </c>
      <c r="Z713" s="41">
        <f>+CHOOSE('02. Controlo'!$C$34,'02. Controlo'!$C$8,'04-Aux. Calculos'!Z711,MAX('02. Controlo'!$C$8-'04-Aux. Calculos'!Z711,0))*'02. Controlo'!$C$35*Z15</f>
        <v>0</v>
      </c>
      <c r="AA713" s="41">
        <f>+CHOOSE('02. Controlo'!$C$34,'02. Controlo'!$C$8,'04-Aux. Calculos'!AA711,MAX('02. Controlo'!$C$8-'04-Aux. Calculos'!AA711,0))*'02. Controlo'!$C$35*AA15</f>
        <v>0</v>
      </c>
      <c r="AB713" s="41">
        <f>+CHOOSE('02. Controlo'!$C$34,'02. Controlo'!$C$8,'04-Aux. Calculos'!AB711,MAX('02. Controlo'!$C$8-'04-Aux. Calculos'!AB711,0))*'02. Controlo'!$C$35*AB15</f>
        <v>0</v>
      </c>
      <c r="AC713" s="41">
        <f>+CHOOSE('02. Controlo'!$C$34,'02. Controlo'!$C$8,'04-Aux. Calculos'!AC711,MAX('02. Controlo'!$C$8-'04-Aux. Calculos'!AC711,0))*'02. Controlo'!$C$35*AC15</f>
        <v>0</v>
      </c>
      <c r="AD713" s="41">
        <f>+CHOOSE('02. Controlo'!$C$34,'02. Controlo'!$C$8,'04-Aux. Calculos'!AD711,MAX('02. Controlo'!$C$8-'04-Aux. Calculos'!AD711,0))*'02. Controlo'!$C$35*AD15</f>
        <v>0</v>
      </c>
      <c r="AE713" s="41">
        <f>+CHOOSE('02. Controlo'!$C$34,'02. Controlo'!$C$8,'04-Aux. Calculos'!AE711,MAX('02. Controlo'!$C$8-'04-Aux. Calculos'!AE711,0))*'02. Controlo'!$C$35*AE15</f>
        <v>0</v>
      </c>
      <c r="AF713" s="41">
        <f>+CHOOSE('02. Controlo'!$C$34,'02. Controlo'!$C$8,'04-Aux. Calculos'!AF711,MAX('02. Controlo'!$C$8-'04-Aux. Calculos'!AF711,0))*'02. Controlo'!$C$35*AF15</f>
        <v>0</v>
      </c>
      <c r="AG713" s="41">
        <f>+CHOOSE('02. Controlo'!$C$34,'02. Controlo'!$C$8,'04-Aux. Calculos'!AG711,MAX('02. Controlo'!$C$8-'04-Aux. Calculos'!AG711,0))*'02. Controlo'!$C$35*AG15</f>
        <v>0</v>
      </c>
    </row>
    <row r="714" spans="1:33" ht="15" customHeight="1" x14ac:dyDescent="0.25">
      <c r="B714" s="43" t="s">
        <v>76</v>
      </c>
      <c r="D714" s="41">
        <f>+CHOOSE('02. Controlo'!$C$36,'02. Controlo'!$C$8,'04-Aux. Calculos'!D712,MAX('02. Controlo'!$C$8-'04-Aux. Calculos'!D712,0))*'02. Controlo'!$C$37*(1-D15)</f>
        <v>0</v>
      </c>
      <c r="E714" s="41">
        <f>+CHOOSE('02. Controlo'!$C$36,'02. Controlo'!$C$8,'04-Aux. Calculos'!E712,MAX('02. Controlo'!$C$8-'04-Aux. Calculos'!E712,0))*'02. Controlo'!$C$37*(1-E15)</f>
        <v>0</v>
      </c>
      <c r="F714" s="41">
        <f>+CHOOSE('02. Controlo'!$C$36,'02. Controlo'!$C$8,'04-Aux. Calculos'!F712,MAX('02. Controlo'!$C$8-'04-Aux. Calculos'!F712,0))*'02. Controlo'!$C$37*(1-F15)</f>
        <v>0</v>
      </c>
      <c r="G714" s="41">
        <f>+CHOOSE('02. Controlo'!$C$36,'02. Controlo'!$C$8,'04-Aux. Calculos'!G712,MAX('02. Controlo'!$C$8-'04-Aux. Calculos'!G712,0))*'02. Controlo'!$C$37*(1-G15)</f>
        <v>0</v>
      </c>
      <c r="H714" s="41">
        <f>+CHOOSE('02. Controlo'!$C$36,'02. Controlo'!$C$8,'04-Aux. Calculos'!H712,MAX('02. Controlo'!$C$8-'04-Aux. Calculos'!H712,0))*'02. Controlo'!$C$37*(1-H15)</f>
        <v>0</v>
      </c>
      <c r="I714" s="41">
        <f>+CHOOSE('02. Controlo'!$C$36,'02. Controlo'!$C$8,'04-Aux. Calculos'!I712,MAX('02. Controlo'!$C$8-'04-Aux. Calculos'!I712,0))*'02. Controlo'!$C$37*(1-I15)</f>
        <v>25000</v>
      </c>
      <c r="J714" s="41">
        <f>+CHOOSE('02. Controlo'!$C$36,'02. Controlo'!$C$8,'04-Aux. Calculos'!J712,MAX('02. Controlo'!$C$8-'04-Aux. Calculos'!J712,0))*'02. Controlo'!$C$37*(1-J15)</f>
        <v>25000</v>
      </c>
      <c r="K714" s="41">
        <f>+CHOOSE('02. Controlo'!$C$36,'02. Controlo'!$C$8,'04-Aux. Calculos'!K712,MAX('02. Controlo'!$C$8-'04-Aux. Calculos'!K712,0))*'02. Controlo'!$C$37*(1-K15)</f>
        <v>25000</v>
      </c>
      <c r="L714" s="41">
        <f>+CHOOSE('02. Controlo'!$C$36,'02. Controlo'!$C$8,'04-Aux. Calculos'!L712,MAX('02. Controlo'!$C$8-'04-Aux. Calculos'!L712,0))*'02. Controlo'!$C$37*(1-L15)</f>
        <v>25000</v>
      </c>
      <c r="M714" s="41">
        <f>+CHOOSE('02. Controlo'!$C$36,'02. Controlo'!$C$8,'04-Aux. Calculos'!M712,MAX('02. Controlo'!$C$8-'04-Aux. Calculos'!M712,0))*'02. Controlo'!$C$37*(1-M15)</f>
        <v>25000</v>
      </c>
      <c r="N714" s="41">
        <f>+CHOOSE('02. Controlo'!$C$36,'02. Controlo'!$C$8,'04-Aux. Calculos'!N712,MAX('02. Controlo'!$C$8-'04-Aux. Calculos'!N712,0))*'02. Controlo'!$C$37*(1-N15)</f>
        <v>25000</v>
      </c>
      <c r="O714" s="41">
        <f>+CHOOSE('02. Controlo'!$C$36,'02. Controlo'!$C$8,'04-Aux. Calculos'!O712,MAX('02. Controlo'!$C$8-'04-Aux. Calculos'!O712,0))*'02. Controlo'!$C$37*(1-O15)</f>
        <v>25000</v>
      </c>
      <c r="P714" s="41">
        <f>+CHOOSE('02. Controlo'!$C$36,'02. Controlo'!$C$8,'04-Aux. Calculos'!P712,MAX('02. Controlo'!$C$8-'04-Aux. Calculos'!P712,0))*'02. Controlo'!$C$37*(1-P15)</f>
        <v>25000</v>
      </c>
      <c r="Q714" s="41">
        <f>+CHOOSE('02. Controlo'!$C$36,'02. Controlo'!$C$8,'04-Aux. Calculos'!Q712,MAX('02. Controlo'!$C$8-'04-Aux. Calculos'!Q712,0))*'02. Controlo'!$C$37*(1-Q15)</f>
        <v>25000</v>
      </c>
      <c r="R714" s="41">
        <f>+CHOOSE('02. Controlo'!$C$36,'02. Controlo'!$C$8,'04-Aux. Calculos'!R712,MAX('02. Controlo'!$C$8-'04-Aux. Calculos'!R712,0))*'02. Controlo'!$C$37*(1-R15)</f>
        <v>25000</v>
      </c>
      <c r="S714" s="41">
        <f>+CHOOSE('02. Controlo'!$C$36,'02. Controlo'!$C$8,'04-Aux. Calculos'!S712,MAX('02. Controlo'!$C$8-'04-Aux. Calculos'!S712,0))*'02. Controlo'!$C$37*(1-S15)</f>
        <v>25000</v>
      </c>
      <c r="T714" s="41">
        <f>+CHOOSE('02. Controlo'!$C$36,'02. Controlo'!$C$8,'04-Aux. Calculos'!T712,MAX('02. Controlo'!$C$8-'04-Aux. Calculos'!T712,0))*'02. Controlo'!$C$37*(1-T15)</f>
        <v>25000</v>
      </c>
      <c r="U714" s="41">
        <f>+CHOOSE('02. Controlo'!$C$36,'02. Controlo'!$C$8,'04-Aux. Calculos'!U712,MAX('02. Controlo'!$C$8-'04-Aux. Calculos'!U712,0))*'02. Controlo'!$C$37*(1-U15)</f>
        <v>25000</v>
      </c>
      <c r="V714" s="41">
        <f>+CHOOSE('02. Controlo'!$C$36,'02. Controlo'!$C$8,'04-Aux. Calculos'!V712,MAX('02. Controlo'!$C$8-'04-Aux. Calculos'!V712,0))*'02. Controlo'!$C$37*(1-V15)</f>
        <v>25000</v>
      </c>
      <c r="W714" s="41">
        <f>+CHOOSE('02. Controlo'!$C$36,'02. Controlo'!$C$8,'04-Aux. Calculos'!W712,MAX('02. Controlo'!$C$8-'04-Aux. Calculos'!W712,0))*'02. Controlo'!$C$37*(1-W15)</f>
        <v>25000</v>
      </c>
      <c r="X714" s="41">
        <f>+CHOOSE('02. Controlo'!$C$36,'02. Controlo'!$C$8,'04-Aux. Calculos'!X712,MAX('02. Controlo'!$C$8-'04-Aux. Calculos'!X712,0))*'02. Controlo'!$C$37*(1-X15)</f>
        <v>25000</v>
      </c>
      <c r="Y714" s="41">
        <f>+CHOOSE('02. Controlo'!$C$36,'02. Controlo'!$C$8,'04-Aux. Calculos'!Y712,MAX('02. Controlo'!$C$8-'04-Aux. Calculos'!Y712,0))*'02. Controlo'!$C$37*(1-Y15)</f>
        <v>25000</v>
      </c>
      <c r="Z714" s="41">
        <f>+CHOOSE('02. Controlo'!$C$36,'02. Controlo'!$C$8,'04-Aux. Calculos'!Z712,MAX('02. Controlo'!$C$8-'04-Aux. Calculos'!Z712,0))*'02. Controlo'!$C$37*(1-Z15)</f>
        <v>25000</v>
      </c>
      <c r="AA714" s="41">
        <f>+CHOOSE('02. Controlo'!$C$36,'02. Controlo'!$C$8,'04-Aux. Calculos'!AA712,MAX('02. Controlo'!$C$8-'04-Aux. Calculos'!AA712,0))*'02. Controlo'!$C$37*(1-AA15)</f>
        <v>25000</v>
      </c>
      <c r="AB714" s="41">
        <f>+CHOOSE('02. Controlo'!$C$36,'02. Controlo'!$C$8,'04-Aux. Calculos'!AB712,MAX('02. Controlo'!$C$8-'04-Aux. Calculos'!AB712,0))*'02. Controlo'!$C$37*(1-AB15)</f>
        <v>25000</v>
      </c>
      <c r="AC714" s="41">
        <f>+CHOOSE('02. Controlo'!$C$36,'02. Controlo'!$C$8,'04-Aux. Calculos'!AC712,MAX('02. Controlo'!$C$8-'04-Aux. Calculos'!AC712,0))*'02. Controlo'!$C$37*(1-AC15)</f>
        <v>25000</v>
      </c>
      <c r="AD714" s="41">
        <f>+CHOOSE('02. Controlo'!$C$36,'02. Controlo'!$C$8,'04-Aux. Calculos'!AD712,MAX('02. Controlo'!$C$8-'04-Aux. Calculos'!AD712,0))*'02. Controlo'!$C$37*(1-AD15)</f>
        <v>25000</v>
      </c>
      <c r="AE714" s="41">
        <f>+CHOOSE('02. Controlo'!$C$36,'02. Controlo'!$C$8,'04-Aux. Calculos'!AE712,MAX('02. Controlo'!$C$8-'04-Aux. Calculos'!AE712,0))*'02. Controlo'!$C$37*(1-AE15)</f>
        <v>25000</v>
      </c>
      <c r="AF714" s="41">
        <f>+CHOOSE('02. Controlo'!$C$36,'02. Controlo'!$C$8,'04-Aux. Calculos'!AF712,MAX('02. Controlo'!$C$8-'04-Aux. Calculos'!AF712,0))*'02. Controlo'!$C$37*(1-AF15)</f>
        <v>25000</v>
      </c>
      <c r="AG714" s="41">
        <f>+CHOOSE('02. Controlo'!$C$36,'02. Controlo'!$C$8,'04-Aux. Calculos'!AG712,MAX('02. Controlo'!$C$8-'04-Aux. Calculos'!AG712,0))*'02. Controlo'!$C$37*(1-AG15)</f>
        <v>25000</v>
      </c>
    </row>
    <row r="715" spans="1:33" ht="15" customHeight="1" x14ac:dyDescent="0.25"/>
    <row r="716" spans="1:33" ht="15" customHeight="1" x14ac:dyDescent="0.25">
      <c r="A716" s="2" t="s">
        <v>87</v>
      </c>
      <c r="B716" s="34" t="s">
        <v>2</v>
      </c>
      <c r="C716" s="35"/>
      <c r="D716" s="25"/>
      <c r="E716" s="25"/>
      <c r="F716" s="25"/>
      <c r="G716" s="25"/>
      <c r="H716" s="25"/>
      <c r="I716" s="25"/>
      <c r="J716" s="25"/>
      <c r="K716" s="25"/>
      <c r="L716" s="25"/>
      <c r="M716" s="25"/>
      <c r="N716" s="25"/>
      <c r="O716" s="25"/>
      <c r="P716" s="25"/>
      <c r="Q716" s="25"/>
      <c r="R716" s="25"/>
      <c r="S716" s="25"/>
      <c r="T716" s="25"/>
      <c r="U716" s="25"/>
      <c r="V716" s="25"/>
      <c r="W716" s="25"/>
      <c r="X716" s="25"/>
      <c r="Y716" s="25"/>
      <c r="Z716" s="25"/>
      <c r="AA716" s="25"/>
      <c r="AB716" s="25"/>
      <c r="AC716" s="25"/>
      <c r="AD716" s="25"/>
      <c r="AE716" s="25"/>
      <c r="AF716" s="25"/>
      <c r="AG716" s="25"/>
    </row>
    <row r="717" spans="1:33" ht="15" customHeight="1" x14ac:dyDescent="0.25"/>
    <row r="718" spans="1:33" ht="15" customHeight="1" x14ac:dyDescent="0.25">
      <c r="B718" s="42" t="s">
        <v>125</v>
      </c>
      <c r="C718" s="27">
        <f>+IRR(D718:R718)</f>
        <v>0.11744457714760004</v>
      </c>
      <c r="D718" s="41">
        <f>+D761</f>
        <v>-304394.93770799035</v>
      </c>
      <c r="E718" s="41">
        <f t="shared" ref="E718:R718" si="167">+E761</f>
        <v>-152717.71369230413</v>
      </c>
      <c r="F718" s="41">
        <f t="shared" si="167"/>
        <v>-309436.51781923062</v>
      </c>
      <c r="G718" s="41">
        <f t="shared" si="167"/>
        <v>-208016.53788245239</v>
      </c>
      <c r="H718" s="41">
        <f t="shared" si="167"/>
        <v>-12394.765060325568</v>
      </c>
      <c r="I718" s="41">
        <f t="shared" si="167"/>
        <v>15341.76013764866</v>
      </c>
      <c r="J718" s="41">
        <f t="shared" si="167"/>
        <v>442997.74681195256</v>
      </c>
      <c r="K718" s="41">
        <f t="shared" si="167"/>
        <v>643428.92434440658</v>
      </c>
      <c r="L718" s="41">
        <f t="shared" si="167"/>
        <v>308932.6141988929</v>
      </c>
      <c r="M718" s="41">
        <f t="shared" si="167"/>
        <v>507316.61243000248</v>
      </c>
      <c r="N718" s="41">
        <f t="shared" si="167"/>
        <v>0</v>
      </c>
      <c r="O718" s="41">
        <f t="shared" si="167"/>
        <v>0</v>
      </c>
      <c r="P718" s="41">
        <f t="shared" si="167"/>
        <v>0</v>
      </c>
      <c r="Q718" s="41">
        <f t="shared" si="167"/>
        <v>0</v>
      </c>
      <c r="R718" s="41">
        <f t="shared" si="167"/>
        <v>0</v>
      </c>
      <c r="S718" s="41"/>
    </row>
    <row r="719" spans="1:33" ht="15" customHeight="1" x14ac:dyDescent="0.25">
      <c r="B719" s="37"/>
      <c r="C719" s="38"/>
      <c r="D719" s="38"/>
      <c r="E719" s="44">
        <f>+IF(E16=1,IRR($D$718:E718),0)</f>
        <v>0</v>
      </c>
      <c r="F719" s="44">
        <f>+IF(F16=1,IRR($D$718:F718),0)</f>
        <v>0</v>
      </c>
      <c r="G719" s="44">
        <f>+IF(G16=1,IRR($D$718:G718),0)</f>
        <v>0</v>
      </c>
      <c r="H719" s="44">
        <f>+IF(H16=1,IRR($D$718:H718),0)</f>
        <v>0</v>
      </c>
      <c r="I719" s="44">
        <f>+IF(I16=1,IRR($D$718:I718),0)</f>
        <v>0</v>
      </c>
      <c r="J719" s="44">
        <f>+IF(J16=1,IRR($D$718:J718),0)</f>
        <v>-0.16043703432878387</v>
      </c>
      <c r="K719" s="44">
        <f>+IF(K16=1,IRR($D$718:K718),0)</f>
        <v>2.1736064198613736E-2</v>
      </c>
      <c r="L719" s="44">
        <f>+IF(L16=1,IRR($D$718:L718),0)</f>
        <v>6.7802266990598214E-2</v>
      </c>
      <c r="M719" s="44">
        <f>+IF(M16=1,IRR($D$718:M718),0)</f>
        <v>0.11744457714760004</v>
      </c>
      <c r="N719" s="44">
        <f>+IF(N16=1,IRR($D$718:N718),0)</f>
        <v>0</v>
      </c>
      <c r="O719" s="44">
        <f>+IF(O16=1,IRR($D$718:O718),0)</f>
        <v>0</v>
      </c>
      <c r="P719" s="44">
        <f>+IF(P16=1,IRR($D$718:P718),0)</f>
        <v>0</v>
      </c>
      <c r="Q719" s="44">
        <f>+IF(Q16=1,IRR($D$718:Q718),0)</f>
        <v>0</v>
      </c>
      <c r="R719" s="44">
        <f>+IF(R16=1,IRR($D$718:R718),0)</f>
        <v>0</v>
      </c>
      <c r="S719" s="41"/>
    </row>
    <row r="720" spans="1:33" ht="15" customHeight="1" x14ac:dyDescent="0.25">
      <c r="B720" s="37"/>
      <c r="C720" s="27"/>
      <c r="D720" s="41"/>
      <c r="E720" s="41"/>
      <c r="F720" s="41"/>
      <c r="G720" s="41"/>
      <c r="H720" s="41"/>
      <c r="I720" s="41"/>
      <c r="J720" s="41"/>
      <c r="K720" s="41"/>
      <c r="L720" s="41"/>
      <c r="M720" s="41"/>
      <c r="N720" s="41"/>
      <c r="O720" s="41"/>
      <c r="P720" s="41"/>
      <c r="Q720" s="41"/>
      <c r="R720" s="41"/>
      <c r="S720" s="41"/>
    </row>
    <row r="721" spans="2:19" ht="15" customHeight="1" x14ac:dyDescent="0.25">
      <c r="B721" s="37" t="s">
        <v>113</v>
      </c>
      <c r="C721" s="27"/>
      <c r="D721" s="41"/>
      <c r="E721" s="41"/>
      <c r="F721" s="41"/>
      <c r="G721" s="41"/>
      <c r="H721" s="41"/>
      <c r="I721" s="41"/>
      <c r="J721" s="41"/>
      <c r="K721" s="41"/>
      <c r="L721" s="41"/>
      <c r="M721" s="41"/>
      <c r="N721" s="41"/>
      <c r="O721" s="41"/>
      <c r="P721" s="41"/>
      <c r="Q721" s="41"/>
      <c r="R721" s="41"/>
      <c r="S721" s="41"/>
    </row>
    <row r="722" spans="2:19" ht="15" customHeight="1" x14ac:dyDescent="0.25">
      <c r="B722" s="27">
        <f>+'02. Controlo'!$C$40</f>
        <v>0.08</v>
      </c>
      <c r="C722" s="40">
        <v>1</v>
      </c>
      <c r="D722" s="40">
        <f>C722/(1+$B$722)</f>
        <v>0.92592592592592582</v>
      </c>
      <c r="E722" s="40">
        <f t="shared" ref="E722:R722" si="168">D722/(1+$B$722)</f>
        <v>0.8573388203017831</v>
      </c>
      <c r="F722" s="40">
        <f t="shared" si="168"/>
        <v>0.79383224102016947</v>
      </c>
      <c r="G722" s="40">
        <f t="shared" si="168"/>
        <v>0.73502985279645316</v>
      </c>
      <c r="H722" s="40">
        <f t="shared" si="168"/>
        <v>0.68058319703375292</v>
      </c>
      <c r="I722" s="40">
        <f t="shared" si="168"/>
        <v>0.63016962688310452</v>
      </c>
      <c r="J722" s="40">
        <f t="shared" si="168"/>
        <v>0.58349039526213375</v>
      </c>
      <c r="K722" s="40">
        <f t="shared" si="168"/>
        <v>0.54026888450197563</v>
      </c>
      <c r="L722" s="40">
        <f t="shared" si="168"/>
        <v>0.50024896713145883</v>
      </c>
      <c r="M722" s="40">
        <f t="shared" si="168"/>
        <v>0.46319348808468408</v>
      </c>
      <c r="N722" s="40">
        <f t="shared" si="168"/>
        <v>0.4288828593376704</v>
      </c>
      <c r="O722" s="40">
        <f t="shared" si="168"/>
        <v>0.39711375864599108</v>
      </c>
      <c r="P722" s="40">
        <f t="shared" si="168"/>
        <v>0.36769792467221396</v>
      </c>
      <c r="Q722" s="40">
        <f t="shared" si="168"/>
        <v>0.34046104136316108</v>
      </c>
      <c r="R722" s="40">
        <f t="shared" si="168"/>
        <v>0.31524170496588988</v>
      </c>
      <c r="S722" s="41"/>
    </row>
    <row r="723" spans="2:19" ht="15" customHeight="1" x14ac:dyDescent="0.25">
      <c r="B723" s="45" t="s">
        <v>115</v>
      </c>
      <c r="C723" s="27"/>
      <c r="D723" s="41">
        <f>+IF(AND(C$719&lt;$B$722,D$719&gt;$B$722),1,0)</f>
        <v>0</v>
      </c>
      <c r="E723" s="41">
        <f t="shared" ref="E723:R723" si="169">+IF(AND(D$719&lt;$B$722,E$719&gt;$B$722),1,0)</f>
        <v>0</v>
      </c>
      <c r="F723" s="41">
        <f t="shared" si="169"/>
        <v>0</v>
      </c>
      <c r="G723" s="41">
        <f t="shared" si="169"/>
        <v>0</v>
      </c>
      <c r="H723" s="41">
        <f t="shared" si="169"/>
        <v>0</v>
      </c>
      <c r="I723" s="41">
        <f t="shared" si="169"/>
        <v>0</v>
      </c>
      <c r="J723" s="41">
        <f t="shared" si="169"/>
        <v>0</v>
      </c>
      <c r="K723" s="41">
        <f t="shared" si="169"/>
        <v>0</v>
      </c>
      <c r="L723" s="41">
        <f t="shared" si="169"/>
        <v>0</v>
      </c>
      <c r="M723" s="41">
        <f t="shared" si="169"/>
        <v>1</v>
      </c>
      <c r="N723" s="41">
        <f t="shared" si="169"/>
        <v>0</v>
      </c>
      <c r="O723" s="41">
        <f t="shared" si="169"/>
        <v>0</v>
      </c>
      <c r="P723" s="41">
        <f t="shared" si="169"/>
        <v>0</v>
      </c>
      <c r="Q723" s="41">
        <f t="shared" si="169"/>
        <v>0</v>
      </c>
      <c r="R723" s="41">
        <f t="shared" si="169"/>
        <v>0</v>
      </c>
      <c r="S723" s="41"/>
    </row>
    <row r="724" spans="2:19" ht="15" customHeight="1" x14ac:dyDescent="0.25">
      <c r="B724" s="45" t="s">
        <v>23</v>
      </c>
      <c r="C724" s="27"/>
      <c r="D724" s="41"/>
      <c r="E724" s="41">
        <f>+IF(E$16=1,NPV($B$722,$D$718:E718),0)*E723</f>
        <v>0</v>
      </c>
      <c r="F724" s="41">
        <f>+IF(F$16=1,NPV($B$722,$D$718:F718),0)*F723</f>
        <v>0</v>
      </c>
      <c r="G724" s="41">
        <f>+IF(G$16=1,NPV($B$722,$D$718:G718),0)*G723</f>
        <v>0</v>
      </c>
      <c r="H724" s="41">
        <f>+IF(H$16=1,NPV($B$722,$D$718:H718),0)*H723</f>
        <v>0</v>
      </c>
      <c r="I724" s="41">
        <f>+IF(I$16=1,NPV($B$722,$D$718:I718),0)*I723</f>
        <v>0</v>
      </c>
      <c r="J724" s="41">
        <f>+IF(J$16=1,NPV($B$722,$D$718:J718),0)*J723</f>
        <v>0</v>
      </c>
      <c r="K724" s="41">
        <f>+IF(K$16=1,NPV($B$722,$D$718:K718),0)*K723</f>
        <v>0</v>
      </c>
      <c r="L724" s="41">
        <f>+IF(L$16=1,NPV($B$722,$D$718:L718),0)*L723</f>
        <v>0</v>
      </c>
      <c r="M724" s="41">
        <f>+IF(M$16=1,NPV($B$722,$D$718:M718),0)*M723</f>
        <v>185553.73381734412</v>
      </c>
      <c r="N724" s="41">
        <f>+IF(N$16=1,NPV($B$722,$D$718:N718),0)*N723</f>
        <v>0</v>
      </c>
      <c r="O724" s="41">
        <f>+IF(O$16=1,NPV($B$722,$D$718:O718),0)*O723</f>
        <v>0</v>
      </c>
      <c r="P724" s="41">
        <f>+IF(P$16=1,NPV($B$722,$D$718:P718),0)*P723</f>
        <v>0</v>
      </c>
      <c r="Q724" s="41">
        <f>+IF(Q$16=1,NPV($B$722,$D$718:Q718),0)*Q723</f>
        <v>0</v>
      </c>
      <c r="R724" s="41">
        <f>+IF(R$16=1,NPV($B$722,$D$718:R718),0)*R723</f>
        <v>0</v>
      </c>
      <c r="S724" s="41"/>
    </row>
    <row r="725" spans="2:19" ht="15" customHeight="1" x14ac:dyDescent="0.25">
      <c r="B725" s="45" t="s">
        <v>116</v>
      </c>
      <c r="C725" s="27"/>
      <c r="D725" s="41"/>
      <c r="E725" s="41">
        <f t="shared" ref="E725" si="170">+E724/E722</f>
        <v>0</v>
      </c>
      <c r="F725" s="41">
        <f t="shared" ref="F725" si="171">+F724/F722</f>
        <v>0</v>
      </c>
      <c r="G725" s="41">
        <f t="shared" ref="G725" si="172">+G724/G722</f>
        <v>0</v>
      </c>
      <c r="H725" s="41">
        <f t="shared" ref="H725" si="173">+H724/H722</f>
        <v>0</v>
      </c>
      <c r="I725" s="41">
        <f t="shared" ref="I725" si="174">+I724/I722</f>
        <v>0</v>
      </c>
      <c r="J725" s="41">
        <f t="shared" ref="J725" si="175">+J724/J722</f>
        <v>0</v>
      </c>
      <c r="K725" s="41">
        <f t="shared" ref="K725" si="176">+K724/K722</f>
        <v>0</v>
      </c>
      <c r="L725" s="41">
        <f t="shared" ref="L725" si="177">+L724/L722</f>
        <v>0</v>
      </c>
      <c r="M725" s="41">
        <f t="shared" ref="M725" si="178">+M724/M722</f>
        <v>400596.59427556541</v>
      </c>
      <c r="N725" s="41">
        <f t="shared" ref="N725" si="179">+N724/N722</f>
        <v>0</v>
      </c>
      <c r="O725" s="41">
        <f t="shared" ref="O725" si="180">+O724/O722</f>
        <v>0</v>
      </c>
      <c r="P725" s="41">
        <f>+P724/P722</f>
        <v>0</v>
      </c>
      <c r="Q725" s="41">
        <f t="shared" ref="Q725" si="181">+Q724/Q722</f>
        <v>0</v>
      </c>
      <c r="R725" s="41">
        <f t="shared" ref="R725" si="182">+R724/R722</f>
        <v>0</v>
      </c>
      <c r="S725" s="41"/>
    </row>
    <row r="726" spans="2:19" ht="15" customHeight="1" x14ac:dyDescent="0.25">
      <c r="B726" s="37"/>
      <c r="C726" s="27"/>
      <c r="D726" s="41"/>
      <c r="E726" s="41"/>
      <c r="F726" s="41"/>
      <c r="G726" s="41"/>
      <c r="H726" s="41"/>
      <c r="I726" s="41"/>
      <c r="J726" s="41"/>
      <c r="K726" s="41"/>
      <c r="L726" s="41"/>
      <c r="M726" s="41"/>
      <c r="N726" s="41"/>
      <c r="O726" s="41"/>
      <c r="P726" s="41"/>
      <c r="Q726" s="41"/>
      <c r="R726" s="41"/>
      <c r="S726" s="41"/>
    </row>
    <row r="727" spans="2:19" ht="15" customHeight="1" x14ac:dyDescent="0.25">
      <c r="B727" s="45" t="s">
        <v>118</v>
      </c>
      <c r="C727" s="27">
        <f>+IRR(D727:R727)</f>
        <v>8.0000000000000293E-2</v>
      </c>
      <c r="D727" s="41">
        <f>+IF(C719&gt;=$B$722,0,D$718-D725)</f>
        <v>-304394.93770799035</v>
      </c>
      <c r="E727" s="41">
        <f t="shared" ref="E727:R727" si="183">+IF(D719&gt;=$B$722,0,E$718-E725)</f>
        <v>-152717.71369230413</v>
      </c>
      <c r="F727" s="41">
        <f t="shared" si="183"/>
        <v>-309436.51781923062</v>
      </c>
      <c r="G727" s="41">
        <f t="shared" si="183"/>
        <v>-208016.53788245239</v>
      </c>
      <c r="H727" s="41">
        <f t="shared" si="183"/>
        <v>-12394.765060325568</v>
      </c>
      <c r="I727" s="41">
        <f t="shared" si="183"/>
        <v>15341.76013764866</v>
      </c>
      <c r="J727" s="41">
        <f t="shared" si="183"/>
        <v>442997.74681195256</v>
      </c>
      <c r="K727" s="41">
        <f t="shared" si="183"/>
        <v>643428.92434440658</v>
      </c>
      <c r="L727" s="41">
        <f t="shared" si="183"/>
        <v>308932.6141988929</v>
      </c>
      <c r="M727" s="41">
        <f t="shared" si="183"/>
        <v>106720.01815443707</v>
      </c>
      <c r="N727" s="41">
        <f t="shared" si="183"/>
        <v>0</v>
      </c>
      <c r="O727" s="41">
        <f t="shared" si="183"/>
        <v>0</v>
      </c>
      <c r="P727" s="41">
        <f t="shared" si="183"/>
        <v>0</v>
      </c>
      <c r="Q727" s="41">
        <f t="shared" si="183"/>
        <v>0</v>
      </c>
      <c r="R727" s="41">
        <f t="shared" si="183"/>
        <v>0</v>
      </c>
      <c r="S727" s="41"/>
    </row>
    <row r="728" spans="2:19" ht="15" customHeight="1" x14ac:dyDescent="0.25">
      <c r="B728" s="46" t="str">
        <f>+IF(ROUND(B722,2)&lt;&gt;ROUND(C727,2),"ERRO","OK")</f>
        <v>OK</v>
      </c>
      <c r="C728" s="27"/>
      <c r="D728" s="41"/>
      <c r="E728" s="41"/>
      <c r="F728" s="41"/>
      <c r="G728" s="41"/>
      <c r="H728" s="41"/>
      <c r="I728" s="41"/>
      <c r="J728" s="41"/>
      <c r="K728" s="41"/>
      <c r="L728" s="41"/>
      <c r="M728" s="41"/>
      <c r="N728" s="41"/>
      <c r="O728" s="41"/>
      <c r="P728" s="41"/>
      <c r="Q728" s="41"/>
      <c r="R728" s="41"/>
      <c r="S728" s="41"/>
    </row>
    <row r="729" spans="2:19" ht="15" customHeight="1" x14ac:dyDescent="0.25">
      <c r="B729" s="37"/>
      <c r="C729" s="27"/>
      <c r="D729" s="41"/>
      <c r="E729" s="41"/>
      <c r="F729" s="41"/>
      <c r="G729" s="41"/>
      <c r="H729" s="41"/>
      <c r="I729" s="41"/>
      <c r="J729" s="41"/>
      <c r="K729" s="41"/>
      <c r="L729" s="41"/>
      <c r="M729" s="41"/>
      <c r="N729" s="41"/>
      <c r="O729" s="41"/>
      <c r="P729" s="41"/>
      <c r="Q729" s="41"/>
      <c r="R729" s="41"/>
      <c r="S729" s="41"/>
    </row>
    <row r="730" spans="2:19" ht="15" customHeight="1" x14ac:dyDescent="0.25">
      <c r="B730" s="37" t="s">
        <v>5</v>
      </c>
      <c r="C730" s="27"/>
      <c r="D730" s="41"/>
      <c r="E730" s="41"/>
      <c r="F730" s="41"/>
      <c r="G730" s="41"/>
      <c r="H730" s="41"/>
      <c r="I730" s="41"/>
      <c r="J730" s="41"/>
      <c r="K730" s="41"/>
      <c r="L730" s="41"/>
      <c r="M730" s="41"/>
      <c r="N730" s="41"/>
      <c r="O730" s="41"/>
      <c r="P730" s="41"/>
      <c r="Q730" s="41"/>
      <c r="R730" s="41"/>
      <c r="S730" s="41"/>
    </row>
    <row r="731" spans="2:19" ht="15" customHeight="1" x14ac:dyDescent="0.25">
      <c r="B731" s="27">
        <f>+'02. Controlo'!$C$40/'02. Controlo'!$C$41</f>
        <v>9.9999999999999992E-2</v>
      </c>
      <c r="C731" s="40">
        <v>1</v>
      </c>
      <c r="D731" s="40">
        <f>C731/(1+$B$731)</f>
        <v>0.90909090909090906</v>
      </c>
      <c r="E731" s="40">
        <f t="shared" ref="E731:R731" si="184">D731/(1+$B$731)</f>
        <v>0.82644628099173545</v>
      </c>
      <c r="F731" s="40">
        <f t="shared" si="184"/>
        <v>0.75131480090157765</v>
      </c>
      <c r="G731" s="40">
        <f t="shared" si="184"/>
        <v>0.68301345536507052</v>
      </c>
      <c r="H731" s="40">
        <f t="shared" si="184"/>
        <v>0.62092132305915493</v>
      </c>
      <c r="I731" s="40">
        <f t="shared" si="184"/>
        <v>0.56447393005377711</v>
      </c>
      <c r="J731" s="40">
        <f t="shared" si="184"/>
        <v>0.51315811823070645</v>
      </c>
      <c r="K731" s="40">
        <f t="shared" si="184"/>
        <v>0.46650738020973309</v>
      </c>
      <c r="L731" s="40">
        <f t="shared" si="184"/>
        <v>0.42409761837248461</v>
      </c>
      <c r="M731" s="40">
        <f t="shared" si="184"/>
        <v>0.38554328942953142</v>
      </c>
      <c r="N731" s="40">
        <f t="shared" si="184"/>
        <v>0.35049389948139215</v>
      </c>
      <c r="O731" s="40">
        <f t="shared" si="184"/>
        <v>0.31863081771035645</v>
      </c>
      <c r="P731" s="40">
        <f t="shared" si="184"/>
        <v>0.28966437973668768</v>
      </c>
      <c r="Q731" s="40">
        <f t="shared" si="184"/>
        <v>0.26333125430607968</v>
      </c>
      <c r="R731" s="40">
        <f t="shared" si="184"/>
        <v>0.23939204936916333</v>
      </c>
      <c r="S731" s="41"/>
    </row>
    <row r="732" spans="2:19" ht="15" customHeight="1" x14ac:dyDescent="0.25">
      <c r="B732" s="45" t="s">
        <v>115</v>
      </c>
      <c r="C732" s="27"/>
      <c r="D732" s="41">
        <f>+IF(AND(C$719&lt;$B$731,D$719&gt;$B$731),1,0)</f>
        <v>0</v>
      </c>
      <c r="E732" s="41">
        <f t="shared" ref="E732:R732" si="185">+IF(AND(D$719&lt;$B$731,E$719&gt;$B$731),1,0)</f>
        <v>0</v>
      </c>
      <c r="F732" s="41">
        <f t="shared" si="185"/>
        <v>0</v>
      </c>
      <c r="G732" s="41">
        <f t="shared" si="185"/>
        <v>0</v>
      </c>
      <c r="H732" s="41">
        <f t="shared" si="185"/>
        <v>0</v>
      </c>
      <c r="I732" s="41">
        <f t="shared" si="185"/>
        <v>0</v>
      </c>
      <c r="J732" s="41">
        <f t="shared" si="185"/>
        <v>0</v>
      </c>
      <c r="K732" s="41">
        <f t="shared" si="185"/>
        <v>0</v>
      </c>
      <c r="L732" s="41">
        <f t="shared" si="185"/>
        <v>0</v>
      </c>
      <c r="M732" s="41">
        <f t="shared" si="185"/>
        <v>1</v>
      </c>
      <c r="N732" s="41">
        <f t="shared" si="185"/>
        <v>0</v>
      </c>
      <c r="O732" s="41">
        <f t="shared" si="185"/>
        <v>0</v>
      </c>
      <c r="P732" s="41">
        <f t="shared" si="185"/>
        <v>0</v>
      </c>
      <c r="Q732" s="41">
        <f t="shared" si="185"/>
        <v>0</v>
      </c>
      <c r="R732" s="41">
        <f t="shared" si="185"/>
        <v>0</v>
      </c>
      <c r="S732" s="41"/>
    </row>
    <row r="733" spans="2:19" ht="15" customHeight="1" x14ac:dyDescent="0.25">
      <c r="B733" s="45" t="s">
        <v>23</v>
      </c>
      <c r="C733" s="27"/>
      <c r="D733" s="41"/>
      <c r="E733" s="41">
        <f>+IF(E$16=1,NPV($B$731,$D$718:E718),0)*E732</f>
        <v>0</v>
      </c>
      <c r="F733" s="41">
        <f>+IF(F$16=1,NPV($B$731,$D$718:F718),0)*F732</f>
        <v>0</v>
      </c>
      <c r="G733" s="41">
        <f>+IF(G$16=1,NPV($B$731,$D$718:G718),0)*G732</f>
        <v>0</v>
      </c>
      <c r="H733" s="41">
        <f>+IF(H$16=1,NPV($B$731,$D$718:H718),0)*H732</f>
        <v>0</v>
      </c>
      <c r="I733" s="41">
        <f>+IF(I$16=1,NPV($B$731,$D$718:I718),0)*I732</f>
        <v>0</v>
      </c>
      <c r="J733" s="41">
        <f>+IF(J$16=1,NPV($B$731,$D$718:J718),0)*J732</f>
        <v>0</v>
      </c>
      <c r="K733" s="41">
        <f>+IF(K$16=1,NPV($B$731,$D$718:K718),0)*K732</f>
        <v>0</v>
      </c>
      <c r="L733" s="41">
        <f>+IF(L$16=1,NPV($B$731,$D$718:L718),0)*L732</f>
        <v>0</v>
      </c>
      <c r="M733" s="41">
        <f>+IF(M$16=1,NPV($B$731,$D$718:M718),0)*M732</f>
        <v>77568.195902563763</v>
      </c>
      <c r="N733" s="41">
        <f>+IF(N$16=1,NPV($B$731,$D$718:N718),0)*N732</f>
        <v>0</v>
      </c>
      <c r="O733" s="41">
        <f>+IF(O$16=1,NPV($B$731,$D$718:O718),0)*O732</f>
        <v>0</v>
      </c>
      <c r="P733" s="41">
        <f>+IF(P$16=1,NPV($B$731,$D$718:P718),0)*P732</f>
        <v>0</v>
      </c>
      <c r="Q733" s="41">
        <f>+IF(Q$16=1,NPV($B$731,$D$718:Q718),0)*Q732</f>
        <v>0</v>
      </c>
      <c r="R733" s="41">
        <f>+IF(R$16=1,NPV($B$731,$D$718:R718),0)*R732</f>
        <v>0</v>
      </c>
      <c r="S733" s="41"/>
    </row>
    <row r="734" spans="2:19" ht="15" customHeight="1" x14ac:dyDescent="0.25">
      <c r="B734" s="45" t="s">
        <v>116</v>
      </c>
      <c r="C734" s="27"/>
      <c r="D734" s="41"/>
      <c r="E734" s="41">
        <f t="shared" ref="E734" si="186">+E733/E731</f>
        <v>0</v>
      </c>
      <c r="F734" s="41">
        <f t="shared" ref="F734" si="187">+F733/F731</f>
        <v>0</v>
      </c>
      <c r="G734" s="41">
        <f t="shared" ref="G734" si="188">+G733/G731</f>
        <v>0</v>
      </c>
      <c r="H734" s="41">
        <f t="shared" ref="H734" si="189">+H733/H731</f>
        <v>0</v>
      </c>
      <c r="I734" s="41">
        <f t="shared" ref="I734" si="190">+I733/I731</f>
        <v>0</v>
      </c>
      <c r="J734" s="41">
        <f t="shared" ref="J734" si="191">+J733/J731</f>
        <v>0</v>
      </c>
      <c r="K734" s="41">
        <f t="shared" ref="K734" si="192">+K733/K731</f>
        <v>0</v>
      </c>
      <c r="L734" s="41">
        <f t="shared" ref="L734" si="193">+L733/L731</f>
        <v>0</v>
      </c>
      <c r="M734" s="41">
        <f t="shared" ref="M734" si="194">+M733/M731</f>
        <v>201191.92326583463</v>
      </c>
      <c r="N734" s="41">
        <f t="shared" ref="N734" si="195">+N733/N731</f>
        <v>0</v>
      </c>
      <c r="O734" s="41">
        <f t="shared" ref="O734" si="196">+O733/O731</f>
        <v>0</v>
      </c>
      <c r="P734" s="41">
        <f>+P733/P731</f>
        <v>0</v>
      </c>
      <c r="Q734" s="41">
        <f t="shared" ref="Q734" si="197">+Q733/Q731</f>
        <v>0</v>
      </c>
      <c r="R734" s="41">
        <f t="shared" ref="R734" si="198">+R733/R731</f>
        <v>0</v>
      </c>
      <c r="S734" s="41"/>
    </row>
    <row r="735" spans="2:19" ht="15" customHeight="1" x14ac:dyDescent="0.25">
      <c r="B735" s="37"/>
      <c r="C735" s="27"/>
      <c r="D735" s="41"/>
      <c r="E735" s="41"/>
      <c r="F735" s="41"/>
      <c r="G735" s="41"/>
      <c r="H735" s="41"/>
      <c r="I735" s="41"/>
      <c r="J735" s="41"/>
      <c r="K735" s="41"/>
      <c r="L735" s="41"/>
      <c r="M735" s="41"/>
      <c r="N735" s="41"/>
      <c r="O735" s="41"/>
      <c r="P735" s="41"/>
      <c r="Q735" s="41"/>
      <c r="R735" s="41"/>
      <c r="S735" s="41"/>
    </row>
    <row r="736" spans="2:19" ht="15" customHeight="1" x14ac:dyDescent="0.25">
      <c r="B736" s="45" t="s">
        <v>117</v>
      </c>
      <c r="C736" s="27">
        <f>+IRR(D736:R736)</f>
        <v>0.10000000000000009</v>
      </c>
      <c r="D736" s="41">
        <f>+IF(C719&gt;=$B$731,0,D$718-MAX(D734,0))*(2-'02. Controlo'!$C$42)</f>
        <v>-304394.93770799035</v>
      </c>
      <c r="E736" s="41">
        <f>+IF(D719&gt;=$B$731,0,E$718-MAX(E734,0))*(2-'02. Controlo'!$C$42)</f>
        <v>-152717.71369230413</v>
      </c>
      <c r="F736" s="41">
        <f>+IF(E719&gt;=$B$731,0,F$718-MAX(F734,0))*(2-'02. Controlo'!$C$42)</f>
        <v>-309436.51781923062</v>
      </c>
      <c r="G736" s="41">
        <f>+IF(F719&gt;=$B$731,0,G$718-MAX(G734,0))*(2-'02. Controlo'!$C$42)</f>
        <v>-208016.53788245239</v>
      </c>
      <c r="H736" s="41">
        <f>+IF(G719&gt;=$B$731,0,H$718-MAX(H734,0))*(2-'02. Controlo'!$C$42)</f>
        <v>-12394.765060325568</v>
      </c>
      <c r="I736" s="41">
        <f>+IF(H719&gt;=$B$731,0,I$718-MAX(I734,0))*(2-'02. Controlo'!$C$42)</f>
        <v>15341.76013764866</v>
      </c>
      <c r="J736" s="41">
        <f>+IF(I719&gt;=$B$731,0,J$718-MAX(J734,0))*(2-'02. Controlo'!$C$42)</f>
        <v>442997.74681195256</v>
      </c>
      <c r="K736" s="41">
        <f>+IF(J719&gt;=$B$731,0,K$718-MAX(K734,0))*(2-'02. Controlo'!$C$42)</f>
        <v>643428.92434440658</v>
      </c>
      <c r="L736" s="41">
        <f>+IF(K719&gt;=$B$731,0,L$718-MAX(L734,0))*(2-'02. Controlo'!$C$42)</f>
        <v>308932.6141988929</v>
      </c>
      <c r="M736" s="41">
        <f>+IF(L719&gt;=$B$731,0,M$718-MAX(M734,0))*(2-'02. Controlo'!$C$42)</f>
        <v>306124.68916416785</v>
      </c>
      <c r="N736" s="41">
        <f>+IF(M719&gt;=$B$731,0,N$718-MAX(N734,0))*(2-'02. Controlo'!$C$42)</f>
        <v>0</v>
      </c>
      <c r="O736" s="41">
        <f>+IF(N719&gt;=$B$731,0,O$718-MAX(O734,0))*(2-'02. Controlo'!$C$42)</f>
        <v>0</v>
      </c>
      <c r="P736" s="41">
        <f>+IF(O719&gt;=$B$731,0,P$718-MAX(P734,0))*(2-'02. Controlo'!$C$42)</f>
        <v>0</v>
      </c>
      <c r="Q736" s="41">
        <f>+IF(P719&gt;=$B$731,0,Q$718-MAX(Q734,0))*(2-'02. Controlo'!$C$42)</f>
        <v>0</v>
      </c>
      <c r="R736" s="41">
        <f>+IF(Q719&gt;=$B$731,0,R$718-MAX(R734,0))*(2-'02. Controlo'!$C$42)</f>
        <v>0</v>
      </c>
      <c r="S736" s="41"/>
    </row>
    <row r="737" spans="1:19" ht="15" customHeight="1" x14ac:dyDescent="0.25">
      <c r="B737" s="46" t="str">
        <f>+IF(OR(ROUND(B731,2)=ROUND(C736,2),C718=C736),"OK","ERRO")</f>
        <v>OK</v>
      </c>
      <c r="C737" s="27"/>
      <c r="D737" s="41"/>
      <c r="E737" s="41"/>
      <c r="F737" s="41"/>
      <c r="G737" s="41"/>
      <c r="H737" s="41"/>
      <c r="I737" s="41"/>
      <c r="J737" s="41"/>
      <c r="K737" s="41"/>
      <c r="L737" s="41"/>
      <c r="M737" s="41"/>
      <c r="N737" s="41"/>
      <c r="O737" s="41"/>
      <c r="P737" s="41"/>
      <c r="Q737" s="41"/>
      <c r="R737" s="41"/>
      <c r="S737" s="41"/>
    </row>
    <row r="738" spans="1:19" ht="15" customHeight="1" x14ac:dyDescent="0.25">
      <c r="B738" s="37"/>
      <c r="C738" s="27"/>
      <c r="D738" s="41"/>
      <c r="E738" s="41"/>
      <c r="F738" s="41"/>
      <c r="G738" s="41"/>
      <c r="H738" s="41"/>
      <c r="I738" s="41"/>
      <c r="J738" s="41"/>
      <c r="K738" s="41"/>
      <c r="L738" s="41"/>
      <c r="M738" s="41"/>
      <c r="N738" s="41"/>
      <c r="O738" s="41"/>
      <c r="P738" s="41"/>
      <c r="Q738" s="41"/>
      <c r="R738" s="41"/>
      <c r="S738" s="41"/>
    </row>
    <row r="739" spans="1:19" ht="15" customHeight="1" x14ac:dyDescent="0.25">
      <c r="B739" s="37" t="s">
        <v>114</v>
      </c>
      <c r="C739" s="27"/>
      <c r="D739" s="41"/>
      <c r="E739" s="41"/>
      <c r="F739" s="41"/>
      <c r="G739" s="41"/>
      <c r="H739" s="41"/>
      <c r="I739" s="41"/>
      <c r="J739" s="41"/>
      <c r="K739" s="41"/>
      <c r="L739" s="41"/>
      <c r="M739" s="41"/>
      <c r="N739" s="41"/>
      <c r="O739" s="41"/>
      <c r="P739" s="41"/>
      <c r="Q739" s="41"/>
      <c r="R739" s="41"/>
      <c r="S739" s="41"/>
    </row>
    <row r="740" spans="1:19" ht="15" customHeight="1" x14ac:dyDescent="0.25">
      <c r="B740" s="45" t="s">
        <v>123</v>
      </c>
      <c r="C740" s="27"/>
      <c r="D740" s="41">
        <f>+MAX(D727,0)</f>
        <v>0</v>
      </c>
      <c r="E740" s="41">
        <f t="shared" ref="E740:R740" si="199">+MAX(E727,0)</f>
        <v>0</v>
      </c>
      <c r="F740" s="41">
        <f t="shared" si="199"/>
        <v>0</v>
      </c>
      <c r="G740" s="41">
        <f t="shared" si="199"/>
        <v>0</v>
      </c>
      <c r="H740" s="41">
        <f t="shared" si="199"/>
        <v>0</v>
      </c>
      <c r="I740" s="41">
        <f t="shared" si="199"/>
        <v>15341.76013764866</v>
      </c>
      <c r="J740" s="41">
        <f t="shared" si="199"/>
        <v>442997.74681195256</v>
      </c>
      <c r="K740" s="41">
        <f t="shared" si="199"/>
        <v>643428.92434440658</v>
      </c>
      <c r="L740" s="41">
        <f t="shared" si="199"/>
        <v>308932.6141988929</v>
      </c>
      <c r="M740" s="41">
        <f t="shared" si="199"/>
        <v>106720.01815443707</v>
      </c>
      <c r="N740" s="41">
        <f t="shared" si="199"/>
        <v>0</v>
      </c>
      <c r="O740" s="41">
        <f t="shared" si="199"/>
        <v>0</v>
      </c>
      <c r="P740" s="41">
        <f t="shared" si="199"/>
        <v>0</v>
      </c>
      <c r="Q740" s="41">
        <f t="shared" si="199"/>
        <v>0</v>
      </c>
      <c r="R740" s="41">
        <f t="shared" si="199"/>
        <v>0</v>
      </c>
      <c r="S740" s="41"/>
    </row>
    <row r="741" spans="1:19" ht="15" customHeight="1" x14ac:dyDescent="0.25">
      <c r="B741" s="45" t="s">
        <v>119</v>
      </c>
      <c r="C741" s="27"/>
      <c r="D741" s="41">
        <f>(D736-D727)*(2-'02. Controlo'!$C$42)</f>
        <v>0</v>
      </c>
      <c r="E741" s="41">
        <f>(E736-E727)*(2-'02. Controlo'!$C$42)</f>
        <v>0</v>
      </c>
      <c r="F741" s="41">
        <f>(F736-F727)*(2-'02. Controlo'!$C$42)</f>
        <v>0</v>
      </c>
      <c r="G741" s="41">
        <f>(G736-G727)*(2-'02. Controlo'!$C$42)</f>
        <v>0</v>
      </c>
      <c r="H741" s="41">
        <f>(H736-H727)*(2-'02. Controlo'!$C$42)</f>
        <v>0</v>
      </c>
      <c r="I741" s="41">
        <f>(I736-I727)*(2-'02. Controlo'!$C$42)</f>
        <v>0</v>
      </c>
      <c r="J741" s="41">
        <f>(J736-J727)*(2-'02. Controlo'!$C$42)</f>
        <v>0</v>
      </c>
      <c r="K741" s="41">
        <f>(K736-K727)*(2-'02. Controlo'!$C$42)</f>
        <v>0</v>
      </c>
      <c r="L741" s="41">
        <f>(L736-L727)*(2-'02. Controlo'!$C$42)</f>
        <v>0</v>
      </c>
      <c r="M741" s="41">
        <f>(M736-M727)*(2-'02. Controlo'!$C$42)</f>
        <v>199404.67100973078</v>
      </c>
      <c r="N741" s="41">
        <f>(N736-N727)*(2-'02. Controlo'!$C$42)</f>
        <v>0</v>
      </c>
      <c r="O741" s="41">
        <f>(O736-O727)*(2-'02. Controlo'!$C$42)</f>
        <v>0</v>
      </c>
      <c r="P741" s="41">
        <f>(P736-P727)*(2-'02. Controlo'!$C$42)</f>
        <v>0</v>
      </c>
      <c r="Q741" s="41">
        <f>(Q736-Q727)*(2-'02. Controlo'!$C$42)</f>
        <v>0</v>
      </c>
      <c r="R741" s="41">
        <f>(R736-R727)*(2-'02. Controlo'!$C$42)</f>
        <v>0</v>
      </c>
      <c r="S741" s="41"/>
    </row>
    <row r="742" spans="1:19" ht="15" customHeight="1" x14ac:dyDescent="0.25">
      <c r="B742" s="45" t="s">
        <v>122</v>
      </c>
      <c r="C742" s="27"/>
      <c r="D742" s="41">
        <f>+(-(D740+D741)+MAX(D718,0))*'02. Controlo'!$C$41</f>
        <v>0</v>
      </c>
      <c r="E742" s="41">
        <f>+(-(E740+E741)+MAX(E718,0))*'02. Controlo'!$C$41</f>
        <v>0</v>
      </c>
      <c r="F742" s="41">
        <f>+(-(F740+F741)+MAX(F718,0))*'02. Controlo'!$C$41</f>
        <v>0</v>
      </c>
      <c r="G742" s="41">
        <f>+(-(G740+G741)+MAX(G718,0))*'02. Controlo'!$C$41</f>
        <v>0</v>
      </c>
      <c r="H742" s="41">
        <f>+(-(H740+H741)+MAX(H718,0))*'02. Controlo'!$C$41</f>
        <v>0</v>
      </c>
      <c r="I742" s="41">
        <f>+(-(I740+I741)+MAX(I718,0))*'02. Controlo'!$C$41</f>
        <v>0</v>
      </c>
      <c r="J742" s="41">
        <f>+(-(J740+J741)+MAX(J718,0))*'02. Controlo'!$C$41</f>
        <v>0</v>
      </c>
      <c r="K742" s="41">
        <f>+(-(K740+K741)+MAX(K718,0))*'02. Controlo'!$C$41</f>
        <v>0</v>
      </c>
      <c r="L742" s="41">
        <f>+(-(L740+L741)+MAX(L718,0))*'02. Controlo'!$C$41</f>
        <v>0</v>
      </c>
      <c r="M742" s="41">
        <f>+(-(M740+M741)+MAX(M718,0))*'02. Controlo'!$C$41</f>
        <v>160953.5386126677</v>
      </c>
      <c r="N742" s="41">
        <f>+(-(N740+N741)+MAX(N718,0))*'02. Controlo'!$C$41</f>
        <v>0</v>
      </c>
      <c r="O742" s="41">
        <f>+(-(O740+O741)+MAX(O718,0))*'02. Controlo'!$C$41</f>
        <v>0</v>
      </c>
      <c r="P742" s="41">
        <f>+(-(P740+P741)+MAX(P718,0))*'02. Controlo'!$C$41</f>
        <v>0</v>
      </c>
      <c r="Q742" s="41">
        <f>+(-(Q740+Q741)+MAX(Q718,0))*'02. Controlo'!$C$41</f>
        <v>0</v>
      </c>
      <c r="R742" s="41">
        <f>+(-(R740+R741)+MAX(R718,0))*'02. Controlo'!$C$41</f>
        <v>0</v>
      </c>
      <c r="S742" s="41"/>
    </row>
    <row r="743" spans="1:19" ht="15" customHeight="1" x14ac:dyDescent="0.25">
      <c r="B743" s="45" t="s">
        <v>121</v>
      </c>
      <c r="C743" s="27"/>
      <c r="D743" s="41">
        <f>+(-(D740+D741)+MAX(D718,0))*(1-'02. Controlo'!$C$41)</f>
        <v>0</v>
      </c>
      <c r="E743" s="41">
        <f>+(-(E740+E741)+MAX(E718,0))*(1-'02. Controlo'!$C$41)</f>
        <v>0</v>
      </c>
      <c r="F743" s="41">
        <f>+(-(F740+F741)+MAX(F718,0))*(1-'02. Controlo'!$C$41)</f>
        <v>0</v>
      </c>
      <c r="G743" s="41">
        <f>+(-(G740+G741)+MAX(G718,0))*(1-'02. Controlo'!$C$41)</f>
        <v>0</v>
      </c>
      <c r="H743" s="41">
        <f>+(-(H740+H741)+MAX(H718,0))*(1-'02. Controlo'!$C$41)</f>
        <v>0</v>
      </c>
      <c r="I743" s="41">
        <f>+(-(I740+I741)+MAX(I718,0))*(1-'02. Controlo'!$C$41)</f>
        <v>0</v>
      </c>
      <c r="J743" s="41">
        <f>+(-(J740+J741)+MAX(J718,0))*(1-'02. Controlo'!$C$41)</f>
        <v>0</v>
      </c>
      <c r="K743" s="41">
        <f>+(-(K740+K741)+MAX(K718,0))*(1-'02. Controlo'!$C$41)</f>
        <v>0</v>
      </c>
      <c r="L743" s="41">
        <f>+(-(L740+L741)+MAX(L718,0))*(1-'02. Controlo'!$C$41)</f>
        <v>0</v>
      </c>
      <c r="M743" s="41">
        <f>+(-(M740+M741)+MAX(M718,0))*(1-'02. Controlo'!$C$41)</f>
        <v>40238.384653166919</v>
      </c>
      <c r="N743" s="41">
        <f>+(-(N740+N741)+MAX(N718,0))*(1-'02. Controlo'!$C$41)</f>
        <v>0</v>
      </c>
      <c r="O743" s="41">
        <f>+(-(O740+O741)+MAX(O718,0))*(1-'02. Controlo'!$C$41)</f>
        <v>0</v>
      </c>
      <c r="P743" s="41">
        <f>+(-(P740+P741)+MAX(P718,0))*(1-'02. Controlo'!$C$41)</f>
        <v>0</v>
      </c>
      <c r="Q743" s="41">
        <f>+(-(Q740+Q741)+MAX(Q718,0))*(1-'02. Controlo'!$C$41)</f>
        <v>0</v>
      </c>
      <c r="R743" s="41">
        <f>+(-(R740+R741)+MAX(R718,0))*(1-'02. Controlo'!$C$41)</f>
        <v>0</v>
      </c>
      <c r="S743" s="41"/>
    </row>
    <row r="744" spans="1:19" ht="15" customHeight="1" x14ac:dyDescent="0.25">
      <c r="B744" s="46" t="str">
        <f>+IF(SUM(D740:R743)&lt;&gt;SUMIF(D761:R761,"&gt;0"),"ERRO","OK")</f>
        <v>OK</v>
      </c>
      <c r="C744" s="27"/>
      <c r="D744" s="41"/>
      <c r="E744" s="41"/>
      <c r="F744" s="41"/>
      <c r="G744" s="41"/>
      <c r="H744" s="41"/>
      <c r="I744" s="41"/>
      <c r="J744" s="41"/>
      <c r="K744" s="41"/>
      <c r="L744" s="41"/>
      <c r="M744" s="41"/>
      <c r="N744" s="41"/>
      <c r="O744" s="41"/>
      <c r="P744" s="41"/>
      <c r="Q744" s="41"/>
      <c r="R744" s="41"/>
      <c r="S744" s="41"/>
    </row>
    <row r="745" spans="1:19" ht="15" customHeight="1" x14ac:dyDescent="0.25">
      <c r="B745" s="37"/>
      <c r="C745" s="27"/>
      <c r="D745" s="41"/>
      <c r="E745" s="41"/>
      <c r="F745" s="41"/>
      <c r="G745" s="41"/>
      <c r="H745" s="41"/>
      <c r="I745" s="41"/>
      <c r="J745" s="41"/>
      <c r="K745" s="41"/>
      <c r="L745" s="41"/>
      <c r="M745" s="41"/>
      <c r="N745" s="41"/>
      <c r="O745" s="41"/>
      <c r="P745" s="41"/>
      <c r="Q745" s="41"/>
      <c r="R745" s="41"/>
      <c r="S745" s="41"/>
    </row>
    <row r="746" spans="1:19" ht="15" customHeight="1" x14ac:dyDescent="0.25"/>
    <row r="747" spans="1:19" s="33" customFormat="1" ht="15" customHeight="1" x14ac:dyDescent="0.25">
      <c r="A747" s="33" t="s">
        <v>100</v>
      </c>
    </row>
    <row r="748" spans="1:19" ht="15" customHeight="1" x14ac:dyDescent="0.25"/>
    <row r="749" spans="1:19" ht="15" customHeight="1" x14ac:dyDescent="0.25">
      <c r="B749" s="2" t="s">
        <v>7</v>
      </c>
      <c r="D749" s="41">
        <f>+SUM(D318:D337)*D13</f>
        <v>-272875.06190324813</v>
      </c>
      <c r="E749" s="41">
        <f t="shared" ref="E749:R749" si="200">+SUM(E318:E337)*E13</f>
        <v>-136324.91592168584</v>
      </c>
      <c r="F749" s="41">
        <f t="shared" si="200"/>
        <v>-294211.39875473722</v>
      </c>
      <c r="G749" s="41">
        <f t="shared" si="200"/>
        <v>-195220.77641926514</v>
      </c>
      <c r="H749" s="41">
        <f t="shared" si="200"/>
        <v>-19500</v>
      </c>
      <c r="I749" s="41">
        <f t="shared" si="200"/>
        <v>0</v>
      </c>
      <c r="J749" s="41">
        <f t="shared" si="200"/>
        <v>0</v>
      </c>
      <c r="K749" s="41">
        <f t="shared" si="200"/>
        <v>0</v>
      </c>
      <c r="L749" s="41">
        <f t="shared" si="200"/>
        <v>0</v>
      </c>
      <c r="M749" s="41">
        <f t="shared" si="200"/>
        <v>0</v>
      </c>
      <c r="N749" s="41">
        <f t="shared" si="200"/>
        <v>0</v>
      </c>
      <c r="O749" s="41">
        <f t="shared" si="200"/>
        <v>0</v>
      </c>
      <c r="P749" s="41">
        <f t="shared" si="200"/>
        <v>0</v>
      </c>
      <c r="Q749" s="41">
        <f t="shared" si="200"/>
        <v>0</v>
      </c>
      <c r="R749" s="41">
        <f t="shared" si="200"/>
        <v>0</v>
      </c>
    </row>
    <row r="750" spans="1:19" ht="15" customHeight="1" x14ac:dyDescent="0.25">
      <c r="B750" s="2" t="s">
        <v>42</v>
      </c>
      <c r="D750" s="41">
        <f>+SUM(D340:D359)*D13</f>
        <v>0</v>
      </c>
      <c r="E750" s="41">
        <f t="shared" ref="E750:R750" si="201">+SUM(E340:E359)*E13</f>
        <v>0</v>
      </c>
      <c r="F750" s="41">
        <f t="shared" si="201"/>
        <v>0</v>
      </c>
      <c r="G750" s="41">
        <f t="shared" si="201"/>
        <v>0</v>
      </c>
      <c r="H750" s="41">
        <f t="shared" si="201"/>
        <v>0</v>
      </c>
      <c r="I750" s="41">
        <f t="shared" si="201"/>
        <v>0</v>
      </c>
      <c r="J750" s="41">
        <f t="shared" si="201"/>
        <v>429027.20165693958</v>
      </c>
      <c r="K750" s="41">
        <f t="shared" si="201"/>
        <v>637477.32315592421</v>
      </c>
      <c r="L750" s="41">
        <f t="shared" si="201"/>
        <v>306271.64688643935</v>
      </c>
      <c r="M750" s="41">
        <f t="shared" si="201"/>
        <v>508411.06775020959</v>
      </c>
      <c r="N750" s="41">
        <f t="shared" si="201"/>
        <v>0</v>
      </c>
      <c r="O750" s="41">
        <f t="shared" si="201"/>
        <v>0</v>
      </c>
      <c r="P750" s="41">
        <f t="shared" si="201"/>
        <v>0</v>
      </c>
      <c r="Q750" s="41">
        <f t="shared" si="201"/>
        <v>0</v>
      </c>
      <c r="R750" s="41">
        <f t="shared" si="201"/>
        <v>0</v>
      </c>
    </row>
    <row r="751" spans="1:19" ht="15" customHeight="1" x14ac:dyDescent="0.25">
      <c r="B751" s="2" t="s">
        <v>52</v>
      </c>
      <c r="D751" s="41">
        <f>+SUM(D386:D405)*D13</f>
        <v>0</v>
      </c>
      <c r="E751" s="41">
        <f t="shared" ref="E751:R751" si="202">+SUM(E386:E405)*E13</f>
        <v>13636.363636363636</v>
      </c>
      <c r="F751" s="41">
        <f t="shared" si="202"/>
        <v>18876.393181818185</v>
      </c>
      <c r="G751" s="41">
        <f t="shared" si="202"/>
        <v>20481.935661513184</v>
      </c>
      <c r="H751" s="41">
        <f t="shared" si="202"/>
        <v>38242.057646705682</v>
      </c>
      <c r="I751" s="41">
        <f t="shared" si="202"/>
        <v>46372.165912355689</v>
      </c>
      <c r="J751" s="41">
        <f t="shared" si="202"/>
        <v>48372.165912355689</v>
      </c>
      <c r="K751" s="41">
        <f t="shared" si="202"/>
        <v>40737.902533069326</v>
      </c>
      <c r="L751" s="41">
        <f t="shared" si="202"/>
        <v>33096.523424218547</v>
      </c>
      <c r="M751" s="41">
        <f t="shared" si="202"/>
        <v>30269.739901491273</v>
      </c>
      <c r="N751" s="41">
        <f t="shared" si="202"/>
        <v>0</v>
      </c>
      <c r="O751" s="41">
        <f t="shared" si="202"/>
        <v>0</v>
      </c>
      <c r="P751" s="41">
        <f t="shared" si="202"/>
        <v>0</v>
      </c>
      <c r="Q751" s="41">
        <f t="shared" si="202"/>
        <v>0</v>
      </c>
      <c r="R751" s="41">
        <f t="shared" si="202"/>
        <v>0</v>
      </c>
    </row>
    <row r="752" spans="1:19" ht="15" customHeight="1" x14ac:dyDescent="0.25">
      <c r="B752" s="47" t="s">
        <v>105</v>
      </c>
      <c r="C752" s="48">
        <f>+IRR(D752:R752)</f>
        <v>0.16508780012408764</v>
      </c>
      <c r="D752" s="49">
        <f>+SUM(D749:D751)</f>
        <v>-272875.06190324813</v>
      </c>
      <c r="E752" s="49">
        <f t="shared" ref="E752:R752" si="203">+SUM(E749:E751)</f>
        <v>-122688.55228532221</v>
      </c>
      <c r="F752" s="49">
        <f t="shared" si="203"/>
        <v>-275335.00557291904</v>
      </c>
      <c r="G752" s="49">
        <f t="shared" si="203"/>
        <v>-174738.84075775195</v>
      </c>
      <c r="H752" s="49">
        <f t="shared" si="203"/>
        <v>18742.057646705682</v>
      </c>
      <c r="I752" s="49">
        <f t="shared" si="203"/>
        <v>46372.165912355689</v>
      </c>
      <c r="J752" s="49">
        <f t="shared" si="203"/>
        <v>477399.36756929528</v>
      </c>
      <c r="K752" s="49">
        <f t="shared" si="203"/>
        <v>678215.22568899358</v>
      </c>
      <c r="L752" s="49">
        <f t="shared" si="203"/>
        <v>339368.17031065788</v>
      </c>
      <c r="M752" s="49">
        <f t="shared" si="203"/>
        <v>538680.80765170092</v>
      </c>
      <c r="N752" s="49">
        <f t="shared" si="203"/>
        <v>0</v>
      </c>
      <c r="O752" s="49">
        <f t="shared" si="203"/>
        <v>0</v>
      </c>
      <c r="P752" s="49">
        <f t="shared" si="203"/>
        <v>0</v>
      </c>
      <c r="Q752" s="49">
        <f t="shared" si="203"/>
        <v>0</v>
      </c>
      <c r="R752" s="49">
        <f t="shared" si="203"/>
        <v>0</v>
      </c>
    </row>
    <row r="753" spans="2:18" ht="15" customHeight="1" x14ac:dyDescent="0.25"/>
    <row r="754" spans="2:18" ht="15" customHeight="1" x14ac:dyDescent="0.25">
      <c r="B754" s="50" t="str">
        <f>+B486</f>
        <v>Despesas constituição</v>
      </c>
      <c r="D754" s="41">
        <f>-D486*D13</f>
        <v>-1025</v>
      </c>
      <c r="E754" s="41">
        <f t="shared" ref="E754:R754" si="204">-E486*E13</f>
        <v>0</v>
      </c>
      <c r="F754" s="41">
        <f t="shared" si="204"/>
        <v>0</v>
      </c>
      <c r="G754" s="41">
        <f t="shared" si="204"/>
        <v>0</v>
      </c>
      <c r="H754" s="41">
        <f t="shared" si="204"/>
        <v>0</v>
      </c>
      <c r="I754" s="41">
        <f t="shared" si="204"/>
        <v>0</v>
      </c>
      <c r="J754" s="41">
        <f t="shared" si="204"/>
        <v>0</v>
      </c>
      <c r="K754" s="41">
        <f t="shared" si="204"/>
        <v>0</v>
      </c>
      <c r="L754" s="41">
        <f t="shared" si="204"/>
        <v>0</v>
      </c>
      <c r="M754" s="41">
        <f t="shared" si="204"/>
        <v>0</v>
      </c>
      <c r="N754" s="41">
        <f t="shared" si="204"/>
        <v>0</v>
      </c>
      <c r="O754" s="41">
        <f t="shared" si="204"/>
        <v>0</v>
      </c>
      <c r="P754" s="41">
        <f t="shared" si="204"/>
        <v>0</v>
      </c>
      <c r="Q754" s="41">
        <f t="shared" si="204"/>
        <v>0</v>
      </c>
      <c r="R754" s="41">
        <f t="shared" si="204"/>
        <v>0</v>
      </c>
    </row>
    <row r="755" spans="2:18" ht="15" customHeight="1" x14ac:dyDescent="0.25">
      <c r="B755" s="50" t="str">
        <f>+B488</f>
        <v>Despesas de investimento</v>
      </c>
      <c r="D755" s="41">
        <f>(-D490-D491)*D13</f>
        <v>-3547.3758047422261</v>
      </c>
      <c r="E755" s="41">
        <f t="shared" ref="E755:R755" si="205">(-E490-E491)*E13</f>
        <v>-1772.2239069819161</v>
      </c>
      <c r="F755" s="41">
        <f t="shared" si="205"/>
        <v>-3824.7481838115841</v>
      </c>
      <c r="G755" s="41">
        <f t="shared" si="205"/>
        <v>-2537.8700934504468</v>
      </c>
      <c r="H755" s="41">
        <f t="shared" si="205"/>
        <v>-253.5</v>
      </c>
      <c r="I755" s="41">
        <f t="shared" si="205"/>
        <v>0</v>
      </c>
      <c r="J755" s="41">
        <f t="shared" si="205"/>
        <v>0</v>
      </c>
      <c r="K755" s="41">
        <f t="shared" si="205"/>
        <v>0</v>
      </c>
      <c r="L755" s="41">
        <f t="shared" si="205"/>
        <v>0</v>
      </c>
      <c r="M755" s="41">
        <f t="shared" si="205"/>
        <v>0</v>
      </c>
      <c r="N755" s="41">
        <f t="shared" si="205"/>
        <v>0</v>
      </c>
      <c r="O755" s="41">
        <f t="shared" si="205"/>
        <v>0</v>
      </c>
      <c r="P755" s="41">
        <f t="shared" si="205"/>
        <v>0</v>
      </c>
      <c r="Q755" s="41">
        <f t="shared" si="205"/>
        <v>0</v>
      </c>
      <c r="R755" s="41">
        <f t="shared" si="205"/>
        <v>0</v>
      </c>
    </row>
    <row r="756" spans="2:18" ht="15" customHeight="1" x14ac:dyDescent="0.25">
      <c r="B756" s="50" t="str">
        <f>+B493</f>
        <v>Despesas de gestão</v>
      </c>
      <c r="D756" s="41">
        <f>(-D494-D495)*D13</f>
        <v>-1947.5</v>
      </c>
      <c r="E756" s="41">
        <f t="shared" ref="E756:R756" si="206">(-E494-E495)*E13</f>
        <v>-3256.9375</v>
      </c>
      <c r="F756" s="41">
        <f t="shared" si="206"/>
        <v>-5276.7640624999995</v>
      </c>
      <c r="G756" s="41">
        <f t="shared" si="206"/>
        <v>-5739.8270312499981</v>
      </c>
      <c r="H756" s="41">
        <f t="shared" si="206"/>
        <v>-5883.3227070312487</v>
      </c>
      <c r="I756" s="41">
        <f t="shared" si="206"/>
        <v>-6030.4057747070292</v>
      </c>
      <c r="J756" s="41">
        <f t="shared" si="206"/>
        <v>-5111.3487407733128</v>
      </c>
      <c r="K756" s="41">
        <f t="shared" si="206"/>
        <v>-3411.528113027769</v>
      </c>
      <c r="L756" s="41">
        <f t="shared" si="206"/>
        <v>-2372.8396429005643</v>
      </c>
      <c r="M756" s="41">
        <f t="shared" si="206"/>
        <v>-1280.0845441963565</v>
      </c>
      <c r="N756" s="41">
        <f t="shared" si="206"/>
        <v>0</v>
      </c>
      <c r="O756" s="41">
        <f t="shared" si="206"/>
        <v>0</v>
      </c>
      <c r="P756" s="41">
        <f t="shared" si="206"/>
        <v>0</v>
      </c>
      <c r="Q756" s="41">
        <f t="shared" si="206"/>
        <v>0</v>
      </c>
      <c r="R756" s="41">
        <f t="shared" si="206"/>
        <v>0</v>
      </c>
    </row>
    <row r="757" spans="2:18" ht="15" customHeight="1" x14ac:dyDescent="0.25">
      <c r="B757" s="50" t="str">
        <f>+B497</f>
        <v>Despesas de desinvestimento</v>
      </c>
      <c r="D757" s="41">
        <f>-D708*D13</f>
        <v>0</v>
      </c>
      <c r="E757" s="41">
        <f t="shared" ref="E757:R757" si="207">-E708*E13</f>
        <v>0</v>
      </c>
      <c r="F757" s="41">
        <f t="shared" si="207"/>
        <v>0</v>
      </c>
      <c r="G757" s="41">
        <f t="shared" si="207"/>
        <v>0</v>
      </c>
      <c r="H757" s="41">
        <f t="shared" si="207"/>
        <v>0</v>
      </c>
      <c r="I757" s="41">
        <f t="shared" si="207"/>
        <v>0</v>
      </c>
      <c r="J757" s="41">
        <f t="shared" si="207"/>
        <v>-4290.2720165693954</v>
      </c>
      <c r="K757" s="41">
        <f t="shared" si="207"/>
        <v>-6374.773231559242</v>
      </c>
      <c r="L757" s="41">
        <f t="shared" si="207"/>
        <v>-3062.7164688643934</v>
      </c>
      <c r="M757" s="41">
        <f t="shared" si="207"/>
        <v>-5084.1106775020962</v>
      </c>
      <c r="N757" s="41">
        <f t="shared" si="207"/>
        <v>0</v>
      </c>
      <c r="O757" s="41">
        <f t="shared" si="207"/>
        <v>0</v>
      </c>
      <c r="P757" s="41">
        <f t="shared" si="207"/>
        <v>0</v>
      </c>
      <c r="Q757" s="41">
        <f t="shared" si="207"/>
        <v>0</v>
      </c>
      <c r="R757" s="41">
        <f t="shared" si="207"/>
        <v>0</v>
      </c>
    </row>
    <row r="758" spans="2:18" ht="15" customHeight="1" x14ac:dyDescent="0.25">
      <c r="B758" s="50" t="str">
        <f>+B710</f>
        <v>Comissão de gestão</v>
      </c>
      <c r="D758" s="41">
        <f>(-D713-D714)*D13</f>
        <v>-25000</v>
      </c>
      <c r="E758" s="41">
        <f t="shared" ref="E758:R758" si="208">(-E713-E714)*E13</f>
        <v>-25000</v>
      </c>
      <c r="F758" s="41">
        <f t="shared" si="208"/>
        <v>-25000</v>
      </c>
      <c r="G758" s="41">
        <f t="shared" si="208"/>
        <v>-25000</v>
      </c>
      <c r="H758" s="41">
        <f t="shared" si="208"/>
        <v>-25000</v>
      </c>
      <c r="I758" s="41">
        <f t="shared" si="208"/>
        <v>-25000</v>
      </c>
      <c r="J758" s="41">
        <f t="shared" si="208"/>
        <v>-25000</v>
      </c>
      <c r="K758" s="41">
        <f t="shared" si="208"/>
        <v>-25000</v>
      </c>
      <c r="L758" s="41">
        <f t="shared" si="208"/>
        <v>-25000</v>
      </c>
      <c r="M758" s="41">
        <f t="shared" si="208"/>
        <v>-25000</v>
      </c>
      <c r="N758" s="41">
        <f t="shared" si="208"/>
        <v>0</v>
      </c>
      <c r="O758" s="41">
        <f t="shared" si="208"/>
        <v>0</v>
      </c>
      <c r="P758" s="41">
        <f t="shared" si="208"/>
        <v>0</v>
      </c>
      <c r="Q758" s="41">
        <f t="shared" si="208"/>
        <v>0</v>
      </c>
      <c r="R758" s="41">
        <f t="shared" si="208"/>
        <v>0</v>
      </c>
    </row>
    <row r="759" spans="2:18" ht="15" customHeight="1" x14ac:dyDescent="0.25">
      <c r="B759" s="47" t="s">
        <v>106</v>
      </c>
      <c r="D759" s="49">
        <f t="shared" ref="D759:R759" si="209">+SUM(D754:D758)</f>
        <v>-31519.875804742227</v>
      </c>
      <c r="E759" s="49">
        <f t="shared" ref="E759:R759" si="210">+SUM(E754:E758)</f>
        <v>-30029.161406981915</v>
      </c>
      <c r="F759" s="49">
        <f t="shared" si="210"/>
        <v>-34101.512246311584</v>
      </c>
      <c r="G759" s="49">
        <f t="shared" si="210"/>
        <v>-33277.69712470044</v>
      </c>
      <c r="H759" s="49">
        <f t="shared" si="210"/>
        <v>-31136.82270703125</v>
      </c>
      <c r="I759" s="49">
        <f t="shared" si="210"/>
        <v>-31030.405774707029</v>
      </c>
      <c r="J759" s="49">
        <f t="shared" si="210"/>
        <v>-34401.620757342709</v>
      </c>
      <c r="K759" s="49">
        <f t="shared" si="210"/>
        <v>-34786.301344587009</v>
      </c>
      <c r="L759" s="49">
        <f t="shared" si="210"/>
        <v>-30435.556111764956</v>
      </c>
      <c r="M759" s="49">
        <f t="shared" si="210"/>
        <v>-31364.195221698454</v>
      </c>
      <c r="N759" s="49">
        <f t="shared" si="210"/>
        <v>0</v>
      </c>
      <c r="O759" s="49">
        <f t="shared" si="210"/>
        <v>0</v>
      </c>
      <c r="P759" s="49">
        <f t="shared" si="210"/>
        <v>0</v>
      </c>
      <c r="Q759" s="49">
        <f t="shared" si="210"/>
        <v>0</v>
      </c>
      <c r="R759" s="49">
        <f t="shared" si="210"/>
        <v>0</v>
      </c>
    </row>
    <row r="760" spans="2:18" ht="15" customHeight="1" x14ac:dyDescent="0.25"/>
    <row r="761" spans="2:18" s="47" customFormat="1" ht="15" customHeight="1" x14ac:dyDescent="0.25">
      <c r="B761" s="47" t="s">
        <v>107</v>
      </c>
      <c r="C761" s="48">
        <f>+IRR(D761:R761)</f>
        <v>0.11744457714760004</v>
      </c>
      <c r="D761" s="49">
        <f>+D752+D759</f>
        <v>-304394.93770799035</v>
      </c>
      <c r="E761" s="49">
        <f t="shared" ref="E761:R761" si="211">+E752+E759</f>
        <v>-152717.71369230413</v>
      </c>
      <c r="F761" s="49">
        <f t="shared" si="211"/>
        <v>-309436.51781923062</v>
      </c>
      <c r="G761" s="49">
        <f t="shared" si="211"/>
        <v>-208016.53788245239</v>
      </c>
      <c r="H761" s="49">
        <f t="shared" si="211"/>
        <v>-12394.765060325568</v>
      </c>
      <c r="I761" s="49">
        <f t="shared" si="211"/>
        <v>15341.76013764866</v>
      </c>
      <c r="J761" s="49">
        <f t="shared" si="211"/>
        <v>442997.74681195256</v>
      </c>
      <c r="K761" s="49">
        <f t="shared" si="211"/>
        <v>643428.92434440658</v>
      </c>
      <c r="L761" s="49">
        <f t="shared" si="211"/>
        <v>308932.6141988929</v>
      </c>
      <c r="M761" s="49">
        <f t="shared" si="211"/>
        <v>507316.61243000248</v>
      </c>
      <c r="N761" s="49">
        <f t="shared" si="211"/>
        <v>0</v>
      </c>
      <c r="O761" s="49">
        <f t="shared" si="211"/>
        <v>0</v>
      </c>
      <c r="P761" s="49">
        <f t="shared" si="211"/>
        <v>0</v>
      </c>
      <c r="Q761" s="49">
        <f t="shared" si="211"/>
        <v>0</v>
      </c>
      <c r="R761" s="49">
        <f t="shared" si="211"/>
        <v>0</v>
      </c>
    </row>
    <row r="762" spans="2:18" ht="15" customHeight="1" x14ac:dyDescent="0.25"/>
    <row r="763" spans="2:18" ht="15" customHeight="1" x14ac:dyDescent="0.25">
      <c r="B763" s="2" t="s">
        <v>110</v>
      </c>
      <c r="D763" s="41">
        <f>-MIN(D761,0)*D13</f>
        <v>304394.93770799035</v>
      </c>
      <c r="E763" s="41">
        <f t="shared" ref="E763:R763" si="212">-MIN(E761,0)*E13</f>
        <v>152717.71369230413</v>
      </c>
      <c r="F763" s="41">
        <f t="shared" si="212"/>
        <v>309436.51781923062</v>
      </c>
      <c r="G763" s="41">
        <f t="shared" si="212"/>
        <v>208016.53788245239</v>
      </c>
      <c r="H763" s="41">
        <f t="shared" si="212"/>
        <v>12394.765060325568</v>
      </c>
      <c r="I763" s="41">
        <f t="shared" si="212"/>
        <v>0</v>
      </c>
      <c r="J763" s="41">
        <f t="shared" si="212"/>
        <v>0</v>
      </c>
      <c r="K763" s="41">
        <f t="shared" si="212"/>
        <v>0</v>
      </c>
      <c r="L763" s="41">
        <f t="shared" si="212"/>
        <v>0</v>
      </c>
      <c r="M763" s="41">
        <f t="shared" si="212"/>
        <v>0</v>
      </c>
      <c r="N763" s="41">
        <f t="shared" si="212"/>
        <v>0</v>
      </c>
      <c r="O763" s="41">
        <f t="shared" si="212"/>
        <v>0</v>
      </c>
      <c r="P763" s="41">
        <f t="shared" si="212"/>
        <v>0</v>
      </c>
      <c r="Q763" s="41">
        <f t="shared" si="212"/>
        <v>0</v>
      </c>
      <c r="R763" s="41">
        <f t="shared" si="212"/>
        <v>0</v>
      </c>
    </row>
    <row r="764" spans="2:18" ht="15" customHeight="1" x14ac:dyDescent="0.25">
      <c r="B764" s="2" t="s">
        <v>126</v>
      </c>
      <c r="D764" s="41">
        <f>-D740*D13</f>
        <v>0</v>
      </c>
      <c r="E764" s="41">
        <f t="shared" ref="E764:R764" si="213">-E740*E13</f>
        <v>0</v>
      </c>
      <c r="F764" s="41">
        <f t="shared" si="213"/>
        <v>0</v>
      </c>
      <c r="G764" s="41">
        <f t="shared" si="213"/>
        <v>0</v>
      </c>
      <c r="H764" s="41">
        <f t="shared" si="213"/>
        <v>0</v>
      </c>
      <c r="I764" s="41">
        <f t="shared" si="213"/>
        <v>-15341.76013764866</v>
      </c>
      <c r="J764" s="41">
        <f t="shared" si="213"/>
        <v>-442997.74681195256</v>
      </c>
      <c r="K764" s="41">
        <f t="shared" si="213"/>
        <v>-643428.92434440658</v>
      </c>
      <c r="L764" s="41">
        <f t="shared" si="213"/>
        <v>-308932.6141988929</v>
      </c>
      <c r="M764" s="41">
        <f t="shared" si="213"/>
        <v>-106720.01815443707</v>
      </c>
      <c r="N764" s="41">
        <f t="shared" si="213"/>
        <v>0</v>
      </c>
      <c r="O764" s="41">
        <f t="shared" si="213"/>
        <v>0</v>
      </c>
      <c r="P764" s="41">
        <f t="shared" si="213"/>
        <v>0</v>
      </c>
      <c r="Q764" s="41">
        <f t="shared" si="213"/>
        <v>0</v>
      </c>
      <c r="R764" s="41">
        <f t="shared" si="213"/>
        <v>0</v>
      </c>
    </row>
    <row r="765" spans="2:18" ht="15" customHeight="1" x14ac:dyDescent="0.25">
      <c r="B765" s="37" t="s">
        <v>124</v>
      </c>
      <c r="D765" s="41">
        <f>-D741*D13</f>
        <v>0</v>
      </c>
      <c r="E765" s="41">
        <f t="shared" ref="E765:R765" si="214">-E741*E13</f>
        <v>0</v>
      </c>
      <c r="F765" s="41">
        <f t="shared" si="214"/>
        <v>0</v>
      </c>
      <c r="G765" s="41">
        <f t="shared" si="214"/>
        <v>0</v>
      </c>
      <c r="H765" s="41">
        <f t="shared" si="214"/>
        <v>0</v>
      </c>
      <c r="I765" s="41">
        <f t="shared" si="214"/>
        <v>0</v>
      </c>
      <c r="J765" s="41">
        <f t="shared" si="214"/>
        <v>0</v>
      </c>
      <c r="K765" s="41">
        <f t="shared" si="214"/>
        <v>0</v>
      </c>
      <c r="L765" s="41">
        <f t="shared" si="214"/>
        <v>0</v>
      </c>
      <c r="M765" s="41">
        <f t="shared" si="214"/>
        <v>-199404.67100973078</v>
      </c>
      <c r="N765" s="41">
        <f t="shared" si="214"/>
        <v>0</v>
      </c>
      <c r="O765" s="41">
        <f t="shared" si="214"/>
        <v>0</v>
      </c>
      <c r="P765" s="41">
        <f t="shared" si="214"/>
        <v>0</v>
      </c>
      <c r="Q765" s="41">
        <f t="shared" si="214"/>
        <v>0</v>
      </c>
      <c r="R765" s="41">
        <f t="shared" si="214"/>
        <v>0</v>
      </c>
    </row>
    <row r="766" spans="2:18" ht="15" customHeight="1" x14ac:dyDescent="0.25">
      <c r="B766" s="37" t="s">
        <v>120</v>
      </c>
      <c r="D766" s="41">
        <f>-D742*D13</f>
        <v>0</v>
      </c>
      <c r="E766" s="41">
        <f t="shared" ref="E766:R766" si="215">-E742*E13</f>
        <v>0</v>
      </c>
      <c r="F766" s="41">
        <f t="shared" si="215"/>
        <v>0</v>
      </c>
      <c r="G766" s="41">
        <f t="shared" si="215"/>
        <v>0</v>
      </c>
      <c r="H766" s="41">
        <f t="shared" si="215"/>
        <v>0</v>
      </c>
      <c r="I766" s="41">
        <f t="shared" si="215"/>
        <v>0</v>
      </c>
      <c r="J766" s="41">
        <f t="shared" si="215"/>
        <v>0</v>
      </c>
      <c r="K766" s="41">
        <f t="shared" si="215"/>
        <v>0</v>
      </c>
      <c r="L766" s="41">
        <f t="shared" si="215"/>
        <v>0</v>
      </c>
      <c r="M766" s="41">
        <f t="shared" si="215"/>
        <v>-160953.5386126677</v>
      </c>
      <c r="N766" s="41">
        <f t="shared" si="215"/>
        <v>0</v>
      </c>
      <c r="O766" s="41">
        <f t="shared" si="215"/>
        <v>0</v>
      </c>
      <c r="P766" s="41">
        <f t="shared" si="215"/>
        <v>0</v>
      </c>
      <c r="Q766" s="41">
        <f t="shared" si="215"/>
        <v>0</v>
      </c>
      <c r="R766" s="41">
        <f t="shared" si="215"/>
        <v>0</v>
      </c>
    </row>
    <row r="767" spans="2:18" ht="15" customHeight="1" x14ac:dyDescent="0.25">
      <c r="B767" s="37" t="s">
        <v>121</v>
      </c>
      <c r="D767" s="41">
        <f>-D743*D13</f>
        <v>0</v>
      </c>
      <c r="E767" s="41">
        <f t="shared" ref="E767:R767" si="216">-E743*E13</f>
        <v>0</v>
      </c>
      <c r="F767" s="41">
        <f t="shared" si="216"/>
        <v>0</v>
      </c>
      <c r="G767" s="41">
        <f t="shared" si="216"/>
        <v>0</v>
      </c>
      <c r="H767" s="41">
        <f t="shared" si="216"/>
        <v>0</v>
      </c>
      <c r="I767" s="41">
        <f t="shared" si="216"/>
        <v>0</v>
      </c>
      <c r="J767" s="41">
        <f t="shared" si="216"/>
        <v>0</v>
      </c>
      <c r="K767" s="41">
        <f t="shared" si="216"/>
        <v>0</v>
      </c>
      <c r="L767" s="41">
        <f t="shared" si="216"/>
        <v>0</v>
      </c>
      <c r="M767" s="41">
        <f t="shared" si="216"/>
        <v>-40238.384653166919</v>
      </c>
      <c r="N767" s="41">
        <f t="shared" si="216"/>
        <v>0</v>
      </c>
      <c r="O767" s="41">
        <f t="shared" si="216"/>
        <v>0</v>
      </c>
      <c r="P767" s="41">
        <f t="shared" si="216"/>
        <v>0</v>
      </c>
      <c r="Q767" s="41">
        <f t="shared" si="216"/>
        <v>0</v>
      </c>
      <c r="R767" s="41">
        <f t="shared" si="216"/>
        <v>0</v>
      </c>
    </row>
    <row r="768" spans="2:18" ht="15" customHeight="1" x14ac:dyDescent="0.25">
      <c r="B768" s="47" t="s">
        <v>108</v>
      </c>
      <c r="C768" s="48"/>
      <c r="D768" s="49">
        <f t="shared" ref="D768:P768" si="217">+SUM(D763:D767)</f>
        <v>304394.93770799035</v>
      </c>
      <c r="E768" s="49">
        <f t="shared" ref="E768:R768" si="218">+SUM(E763:E767)</f>
        <v>152717.71369230413</v>
      </c>
      <c r="F768" s="49">
        <f t="shared" si="218"/>
        <v>309436.51781923062</v>
      </c>
      <c r="G768" s="49">
        <f t="shared" si="218"/>
        <v>208016.53788245239</v>
      </c>
      <c r="H768" s="49">
        <f t="shared" si="218"/>
        <v>12394.765060325568</v>
      </c>
      <c r="I768" s="49">
        <f t="shared" si="218"/>
        <v>-15341.76013764866</v>
      </c>
      <c r="J768" s="49">
        <f t="shared" si="218"/>
        <v>-442997.74681195256</v>
      </c>
      <c r="K768" s="49">
        <f t="shared" si="218"/>
        <v>-643428.92434440658</v>
      </c>
      <c r="L768" s="49">
        <f t="shared" si="218"/>
        <v>-308932.6141988929</v>
      </c>
      <c r="M768" s="49">
        <f t="shared" si="218"/>
        <v>-507316.61243000248</v>
      </c>
      <c r="N768" s="49">
        <f t="shared" si="218"/>
        <v>0</v>
      </c>
      <c r="O768" s="49">
        <f t="shared" si="218"/>
        <v>0</v>
      </c>
      <c r="P768" s="49">
        <f t="shared" si="218"/>
        <v>0</v>
      </c>
      <c r="Q768" s="49">
        <f t="shared" si="218"/>
        <v>0</v>
      </c>
      <c r="R768" s="49">
        <f t="shared" si="218"/>
        <v>0</v>
      </c>
    </row>
    <row r="769" spans="1:18" ht="15" customHeight="1" x14ac:dyDescent="0.25"/>
    <row r="770" spans="1:18" ht="15" customHeight="1" x14ac:dyDescent="0.25">
      <c r="B770" s="47" t="s">
        <v>109</v>
      </c>
      <c r="D770" s="49">
        <f t="shared" ref="D770:R770" si="219">+D761+D768</f>
        <v>0</v>
      </c>
      <c r="E770" s="49">
        <f t="shared" si="219"/>
        <v>0</v>
      </c>
      <c r="F770" s="49">
        <f t="shared" si="219"/>
        <v>0</v>
      </c>
      <c r="G770" s="49">
        <f t="shared" si="219"/>
        <v>0</v>
      </c>
      <c r="H770" s="49">
        <f t="shared" si="219"/>
        <v>0</v>
      </c>
      <c r="I770" s="49">
        <f t="shared" si="219"/>
        <v>0</v>
      </c>
      <c r="J770" s="49">
        <f t="shared" si="219"/>
        <v>0</v>
      </c>
      <c r="K770" s="49">
        <f t="shared" si="219"/>
        <v>0</v>
      </c>
      <c r="L770" s="49">
        <f t="shared" si="219"/>
        <v>0</v>
      </c>
      <c r="M770" s="49">
        <f t="shared" si="219"/>
        <v>0</v>
      </c>
      <c r="N770" s="49">
        <f t="shared" si="219"/>
        <v>0</v>
      </c>
      <c r="O770" s="49">
        <f t="shared" si="219"/>
        <v>0</v>
      </c>
      <c r="P770" s="49">
        <f t="shared" si="219"/>
        <v>0</v>
      </c>
      <c r="Q770" s="49">
        <f t="shared" si="219"/>
        <v>0</v>
      </c>
      <c r="R770" s="49">
        <f t="shared" si="219"/>
        <v>0</v>
      </c>
    </row>
    <row r="771" spans="1:18" ht="15" customHeight="1" x14ac:dyDescent="0.25"/>
    <row r="772" spans="1:18" ht="15" customHeight="1" x14ac:dyDescent="0.25"/>
    <row r="773" spans="1:18" s="33" customFormat="1" ht="15" customHeight="1" x14ac:dyDescent="0.25">
      <c r="A773" s="33" t="s">
        <v>111</v>
      </c>
    </row>
    <row r="774" spans="1:18" ht="15" customHeight="1" x14ac:dyDescent="0.25"/>
    <row r="775" spans="1:18" ht="15" customHeight="1" x14ac:dyDescent="0.25">
      <c r="B775" s="47" t="s">
        <v>112</v>
      </c>
      <c r="D775" s="44">
        <f>-(D764+D766)/SUMIF($D$768:$R$768,"&gt;0")</f>
        <v>0</v>
      </c>
      <c r="E775" s="44">
        <f t="shared" ref="E775:R775" si="220">-(E764+E766)/SUMIF($D$768:$R$768,"&gt;0")</f>
        <v>0</v>
      </c>
      <c r="F775" s="44">
        <f t="shared" si="220"/>
        <v>0</v>
      </c>
      <c r="G775" s="44">
        <f t="shared" si="220"/>
        <v>0</v>
      </c>
      <c r="H775" s="44">
        <f t="shared" si="220"/>
        <v>0</v>
      </c>
      <c r="I775" s="44">
        <f t="shared" si="220"/>
        <v>1.5544452458199104E-2</v>
      </c>
      <c r="J775" s="44">
        <f t="shared" si="220"/>
        <v>0.44885054600150465</v>
      </c>
      <c r="K775" s="44">
        <f t="shared" si="220"/>
        <v>0.65192978087028841</v>
      </c>
      <c r="L775" s="44">
        <f t="shared" si="220"/>
        <v>0.31301417119782055</v>
      </c>
      <c r="M775" s="44">
        <f t="shared" si="220"/>
        <v>0.27121000720592847</v>
      </c>
      <c r="N775" s="44">
        <f t="shared" si="220"/>
        <v>0</v>
      </c>
      <c r="O775" s="44">
        <f t="shared" si="220"/>
        <v>0</v>
      </c>
      <c r="P775" s="44">
        <f t="shared" si="220"/>
        <v>0</v>
      </c>
      <c r="Q775" s="44">
        <f t="shared" si="220"/>
        <v>0</v>
      </c>
      <c r="R775" s="44">
        <f t="shared" si="220"/>
        <v>0</v>
      </c>
    </row>
    <row r="776" spans="1:18" ht="15" customHeight="1" x14ac:dyDescent="0.25"/>
    <row r="777" spans="1:18" ht="15" customHeight="1" x14ac:dyDescent="0.25">
      <c r="B777" s="47" t="s">
        <v>10</v>
      </c>
    </row>
    <row r="778" spans="1:18" ht="15" customHeight="1" x14ac:dyDescent="0.25">
      <c r="B778" s="43" t="s">
        <v>143</v>
      </c>
      <c r="C778" s="51">
        <f t="shared" ref="C778:C780" si="221">+IRR(D778:R778)</f>
        <v>0.16508780012408764</v>
      </c>
      <c r="D778" s="41">
        <f>+D752*D13</f>
        <v>-272875.06190324813</v>
      </c>
      <c r="E778" s="41">
        <f t="shared" ref="E778:R778" si="222">+E752*E13</f>
        <v>-122688.55228532221</v>
      </c>
      <c r="F778" s="41">
        <f t="shared" si="222"/>
        <v>-275335.00557291904</v>
      </c>
      <c r="G778" s="41">
        <f t="shared" si="222"/>
        <v>-174738.84075775195</v>
      </c>
      <c r="H778" s="41">
        <f t="shared" si="222"/>
        <v>18742.057646705682</v>
      </c>
      <c r="I778" s="41">
        <f t="shared" si="222"/>
        <v>46372.165912355689</v>
      </c>
      <c r="J778" s="41">
        <f t="shared" si="222"/>
        <v>477399.36756929528</v>
      </c>
      <c r="K778" s="41">
        <f t="shared" si="222"/>
        <v>678215.22568899358</v>
      </c>
      <c r="L778" s="41">
        <f t="shared" si="222"/>
        <v>339368.17031065788</v>
      </c>
      <c r="M778" s="41">
        <f t="shared" si="222"/>
        <v>538680.80765170092</v>
      </c>
      <c r="N778" s="41">
        <f t="shared" si="222"/>
        <v>0</v>
      </c>
      <c r="O778" s="41">
        <f t="shared" si="222"/>
        <v>0</v>
      </c>
      <c r="P778" s="41">
        <f t="shared" si="222"/>
        <v>0</v>
      </c>
      <c r="Q778" s="41">
        <f t="shared" si="222"/>
        <v>0</v>
      </c>
      <c r="R778" s="41">
        <f t="shared" si="222"/>
        <v>0</v>
      </c>
    </row>
    <row r="779" spans="1:18" ht="15" customHeight="1" x14ac:dyDescent="0.25">
      <c r="B779" s="43" t="s">
        <v>144</v>
      </c>
      <c r="C779" s="51">
        <f t="shared" si="221"/>
        <v>0.11744457714760004</v>
      </c>
      <c r="D779" s="41">
        <f>+D761*D13</f>
        <v>-304394.93770799035</v>
      </c>
      <c r="E779" s="41">
        <f t="shared" ref="E779:R779" si="223">+E761*E13</f>
        <v>-152717.71369230413</v>
      </c>
      <c r="F779" s="41">
        <f t="shared" si="223"/>
        <v>-309436.51781923062</v>
      </c>
      <c r="G779" s="41">
        <f t="shared" si="223"/>
        <v>-208016.53788245239</v>
      </c>
      <c r="H779" s="41">
        <f t="shared" si="223"/>
        <v>-12394.765060325568</v>
      </c>
      <c r="I779" s="41">
        <f t="shared" si="223"/>
        <v>15341.76013764866</v>
      </c>
      <c r="J779" s="41">
        <f t="shared" si="223"/>
        <v>442997.74681195256</v>
      </c>
      <c r="K779" s="41">
        <f t="shared" si="223"/>
        <v>643428.92434440658</v>
      </c>
      <c r="L779" s="41">
        <f t="shared" si="223"/>
        <v>308932.6141988929</v>
      </c>
      <c r="M779" s="41">
        <f t="shared" si="223"/>
        <v>507316.61243000248</v>
      </c>
      <c r="N779" s="41">
        <f t="shared" si="223"/>
        <v>0</v>
      </c>
      <c r="O779" s="41">
        <f t="shared" si="223"/>
        <v>0</v>
      </c>
      <c r="P779" s="41">
        <f t="shared" si="223"/>
        <v>0</v>
      </c>
      <c r="Q779" s="41">
        <f t="shared" si="223"/>
        <v>0</v>
      </c>
      <c r="R779" s="41">
        <f t="shared" si="223"/>
        <v>0</v>
      </c>
    </row>
    <row r="780" spans="1:18" ht="15" customHeight="1" x14ac:dyDescent="0.25">
      <c r="B780" s="43" t="s">
        <v>145</v>
      </c>
      <c r="C780" s="51">
        <f t="shared" si="221"/>
        <v>9.6381605309984852E-2</v>
      </c>
      <c r="D780" s="41">
        <f>-SUM(D763:D764,D766)*D13</f>
        <v>-304394.93770799035</v>
      </c>
      <c r="E780" s="41">
        <f t="shared" ref="E780:R780" si="224">-SUM(E763:E764,E766)*E13</f>
        <v>-152717.71369230413</v>
      </c>
      <c r="F780" s="41">
        <f t="shared" si="224"/>
        <v>-309436.51781923062</v>
      </c>
      <c r="G780" s="41">
        <f t="shared" si="224"/>
        <v>-208016.53788245239</v>
      </c>
      <c r="H780" s="41">
        <f t="shared" si="224"/>
        <v>-12394.765060325568</v>
      </c>
      <c r="I780" s="41">
        <f t="shared" si="224"/>
        <v>15341.76013764866</v>
      </c>
      <c r="J780" s="41">
        <f t="shared" si="224"/>
        <v>442997.74681195256</v>
      </c>
      <c r="K780" s="41">
        <f t="shared" si="224"/>
        <v>643428.92434440658</v>
      </c>
      <c r="L780" s="41">
        <f t="shared" si="224"/>
        <v>308932.6141988929</v>
      </c>
      <c r="M780" s="41">
        <f t="shared" si="224"/>
        <v>267673.55676710478</v>
      </c>
      <c r="N780" s="41">
        <f t="shared" si="224"/>
        <v>0</v>
      </c>
      <c r="O780" s="41">
        <f t="shared" si="224"/>
        <v>0</v>
      </c>
      <c r="P780" s="41">
        <f t="shared" si="224"/>
        <v>0</v>
      </c>
      <c r="Q780" s="41">
        <f t="shared" si="224"/>
        <v>0</v>
      </c>
      <c r="R780" s="41">
        <f t="shared" si="224"/>
        <v>0</v>
      </c>
    </row>
    <row r="781" spans="1:18" ht="15" customHeight="1" x14ac:dyDescent="0.25"/>
    <row r="782" spans="1:18" ht="15" customHeight="1" x14ac:dyDescent="0.25">
      <c r="B782" s="52" t="s">
        <v>146</v>
      </c>
      <c r="D782" s="51">
        <f>+MAX(D719,0)</f>
        <v>0</v>
      </c>
      <c r="E782" s="51">
        <f t="shared" ref="E782:R782" si="225">+MAX(E719,0)</f>
        <v>0</v>
      </c>
      <c r="F782" s="51">
        <f t="shared" si="225"/>
        <v>0</v>
      </c>
      <c r="G782" s="51">
        <f t="shared" si="225"/>
        <v>0</v>
      </c>
      <c r="H782" s="51">
        <f t="shared" si="225"/>
        <v>0</v>
      </c>
      <c r="I782" s="51">
        <f t="shared" si="225"/>
        <v>0</v>
      </c>
      <c r="J782" s="51">
        <f t="shared" si="225"/>
        <v>0</v>
      </c>
      <c r="K782" s="51">
        <f t="shared" si="225"/>
        <v>2.1736064198613736E-2</v>
      </c>
      <c r="L782" s="51">
        <f t="shared" si="225"/>
        <v>6.7802266990598214E-2</v>
      </c>
      <c r="M782" s="51">
        <f t="shared" si="225"/>
        <v>0.11744457714760004</v>
      </c>
      <c r="N782" s="51">
        <f t="shared" si="225"/>
        <v>0</v>
      </c>
      <c r="O782" s="51">
        <f t="shared" si="225"/>
        <v>0</v>
      </c>
      <c r="P782" s="51">
        <f t="shared" si="225"/>
        <v>0</v>
      </c>
      <c r="Q782" s="51">
        <f t="shared" si="225"/>
        <v>0</v>
      </c>
      <c r="R782" s="51">
        <f t="shared" si="225"/>
        <v>0</v>
      </c>
    </row>
    <row r="783" spans="1:18" ht="15" customHeight="1" x14ac:dyDescent="0.25"/>
    <row r="784" spans="1:18" ht="15" customHeight="1" x14ac:dyDescent="0.25">
      <c r="B784" s="47" t="s">
        <v>147</v>
      </c>
    </row>
    <row r="785" spans="2:33" ht="15" customHeight="1" x14ac:dyDescent="0.25">
      <c r="B785" s="43" t="str">
        <f>+B749</f>
        <v>Investimento</v>
      </c>
      <c r="D785" s="41">
        <f>+D749*D13</f>
        <v>-272875.06190324813</v>
      </c>
      <c r="E785" s="41">
        <f t="shared" ref="E785:R785" si="226">+E749*E13</f>
        <v>-136324.91592168584</v>
      </c>
      <c r="F785" s="41">
        <f t="shared" si="226"/>
        <v>-294211.39875473722</v>
      </c>
      <c r="G785" s="41">
        <f t="shared" si="226"/>
        <v>-195220.77641926514</v>
      </c>
      <c r="H785" s="41">
        <f t="shared" si="226"/>
        <v>-19500</v>
      </c>
      <c r="I785" s="41">
        <f t="shared" si="226"/>
        <v>0</v>
      </c>
      <c r="J785" s="41">
        <f t="shared" si="226"/>
        <v>0</v>
      </c>
      <c r="K785" s="41">
        <f t="shared" si="226"/>
        <v>0</v>
      </c>
      <c r="L785" s="41">
        <f t="shared" si="226"/>
        <v>0</v>
      </c>
      <c r="M785" s="41">
        <f t="shared" si="226"/>
        <v>0</v>
      </c>
      <c r="N785" s="41">
        <f t="shared" si="226"/>
        <v>0</v>
      </c>
      <c r="O785" s="41">
        <f t="shared" si="226"/>
        <v>0</v>
      </c>
      <c r="P785" s="41">
        <f t="shared" si="226"/>
        <v>0</v>
      </c>
      <c r="Q785" s="41">
        <f t="shared" si="226"/>
        <v>0</v>
      </c>
      <c r="R785" s="41">
        <f t="shared" si="226"/>
        <v>0</v>
      </c>
    </row>
    <row r="786" spans="2:33" ht="15" customHeight="1" x14ac:dyDescent="0.25">
      <c r="B786" s="43" t="str">
        <f t="shared" ref="B786:Q787" si="227">+B750</f>
        <v>Desinvestimento</v>
      </c>
      <c r="D786" s="41">
        <f>+D750*D13</f>
        <v>0</v>
      </c>
      <c r="E786" s="41">
        <f t="shared" ref="E786:R786" si="228">+E750*E13</f>
        <v>0</v>
      </c>
      <c r="F786" s="41">
        <f t="shared" si="228"/>
        <v>0</v>
      </c>
      <c r="G786" s="41">
        <f t="shared" si="228"/>
        <v>0</v>
      </c>
      <c r="H786" s="41">
        <f t="shared" si="228"/>
        <v>0</v>
      </c>
      <c r="I786" s="41">
        <f t="shared" si="228"/>
        <v>0</v>
      </c>
      <c r="J786" s="41">
        <f t="shared" si="228"/>
        <v>429027.20165693958</v>
      </c>
      <c r="K786" s="41">
        <f t="shared" si="228"/>
        <v>637477.32315592421</v>
      </c>
      <c r="L786" s="41">
        <f t="shared" si="228"/>
        <v>306271.64688643935</v>
      </c>
      <c r="M786" s="41">
        <f t="shared" si="228"/>
        <v>508411.06775020959</v>
      </c>
      <c r="N786" s="41">
        <f t="shared" si="228"/>
        <v>0</v>
      </c>
      <c r="O786" s="41">
        <f t="shared" si="228"/>
        <v>0</v>
      </c>
      <c r="P786" s="41">
        <f t="shared" si="228"/>
        <v>0</v>
      </c>
      <c r="Q786" s="41">
        <f t="shared" si="228"/>
        <v>0</v>
      </c>
      <c r="R786" s="41">
        <f t="shared" si="228"/>
        <v>0</v>
      </c>
    </row>
    <row r="787" spans="2:33" ht="15" customHeight="1" x14ac:dyDescent="0.25">
      <c r="B787" s="43" t="str">
        <f t="shared" si="227"/>
        <v>Dividendos</v>
      </c>
      <c r="D787" s="41">
        <f>+D751*D13</f>
        <v>0</v>
      </c>
      <c r="E787" s="41">
        <f t="shared" ref="E787:R787" si="229">+E751*E13</f>
        <v>13636.363636363636</v>
      </c>
      <c r="F787" s="41">
        <f t="shared" si="229"/>
        <v>18876.393181818185</v>
      </c>
      <c r="G787" s="41">
        <f t="shared" si="229"/>
        <v>20481.935661513184</v>
      </c>
      <c r="H787" s="41">
        <f t="shared" si="229"/>
        <v>38242.057646705682</v>
      </c>
      <c r="I787" s="41">
        <f t="shared" si="229"/>
        <v>46372.165912355689</v>
      </c>
      <c r="J787" s="41">
        <f t="shared" si="229"/>
        <v>48372.165912355689</v>
      </c>
      <c r="K787" s="41">
        <f t="shared" si="229"/>
        <v>40737.902533069326</v>
      </c>
      <c r="L787" s="41">
        <f t="shared" si="229"/>
        <v>33096.523424218547</v>
      </c>
      <c r="M787" s="41">
        <f t="shared" si="229"/>
        <v>30269.739901491273</v>
      </c>
      <c r="N787" s="41">
        <f t="shared" si="229"/>
        <v>0</v>
      </c>
      <c r="O787" s="41">
        <f t="shared" si="229"/>
        <v>0</v>
      </c>
      <c r="P787" s="41">
        <f t="shared" si="229"/>
        <v>0</v>
      </c>
      <c r="Q787" s="41">
        <f t="shared" si="229"/>
        <v>0</v>
      </c>
      <c r="R787" s="41">
        <f t="shared" si="229"/>
        <v>0</v>
      </c>
    </row>
    <row r="788" spans="2:33" ht="15" customHeight="1" x14ac:dyDescent="0.25"/>
    <row r="789" spans="2:33" ht="15" customHeight="1" x14ac:dyDescent="0.25">
      <c r="B789" s="47" t="s">
        <v>152</v>
      </c>
    </row>
    <row r="790" spans="2:33" ht="15" customHeight="1" x14ac:dyDescent="0.25">
      <c r="B790" s="43" t="s">
        <v>153</v>
      </c>
      <c r="D790" s="41">
        <f>-D763*D13</f>
        <v>-304394.93770799035</v>
      </c>
      <c r="E790" s="41">
        <f t="shared" ref="E790:R790" si="230">-E763*E13</f>
        <v>-152717.71369230413</v>
      </c>
      <c r="F790" s="41">
        <f t="shared" si="230"/>
        <v>-309436.51781923062</v>
      </c>
      <c r="G790" s="41">
        <f t="shared" si="230"/>
        <v>-208016.53788245239</v>
      </c>
      <c r="H790" s="41">
        <f t="shared" si="230"/>
        <v>-12394.765060325568</v>
      </c>
      <c r="I790" s="41">
        <f t="shared" si="230"/>
        <v>0</v>
      </c>
      <c r="J790" s="41">
        <f t="shared" si="230"/>
        <v>0</v>
      </c>
      <c r="K790" s="41">
        <f t="shared" si="230"/>
        <v>0</v>
      </c>
      <c r="L790" s="41">
        <f t="shared" si="230"/>
        <v>0</v>
      </c>
      <c r="M790" s="41">
        <f t="shared" si="230"/>
        <v>0</v>
      </c>
      <c r="N790" s="41">
        <f t="shared" si="230"/>
        <v>0</v>
      </c>
      <c r="O790" s="41">
        <f t="shared" si="230"/>
        <v>0</v>
      </c>
      <c r="P790" s="41">
        <f t="shared" si="230"/>
        <v>0</v>
      </c>
      <c r="Q790" s="41">
        <f t="shared" si="230"/>
        <v>0</v>
      </c>
      <c r="R790" s="41">
        <f t="shared" si="230"/>
        <v>0</v>
      </c>
    </row>
    <row r="791" spans="2:33" ht="15" customHeight="1" x14ac:dyDescent="0.25">
      <c r="B791" s="43" t="s">
        <v>154</v>
      </c>
      <c r="D791" s="41">
        <f>(-D764-D766)*D13</f>
        <v>0</v>
      </c>
      <c r="E791" s="41">
        <f t="shared" ref="E791:R791" si="231">(-E764-E766)*E13</f>
        <v>0</v>
      </c>
      <c r="F791" s="41">
        <f t="shared" si="231"/>
        <v>0</v>
      </c>
      <c r="G791" s="41">
        <f t="shared" si="231"/>
        <v>0</v>
      </c>
      <c r="H791" s="41">
        <f t="shared" si="231"/>
        <v>0</v>
      </c>
      <c r="I791" s="41">
        <f t="shared" si="231"/>
        <v>15341.76013764866</v>
      </c>
      <c r="J791" s="41">
        <f t="shared" si="231"/>
        <v>442997.74681195256</v>
      </c>
      <c r="K791" s="41">
        <f t="shared" si="231"/>
        <v>643428.92434440658</v>
      </c>
      <c r="L791" s="41">
        <f t="shared" si="231"/>
        <v>308932.6141988929</v>
      </c>
      <c r="M791" s="41">
        <f t="shared" si="231"/>
        <v>267673.55676710478</v>
      </c>
      <c r="N791" s="41">
        <f t="shared" si="231"/>
        <v>0</v>
      </c>
      <c r="O791" s="41">
        <f t="shared" si="231"/>
        <v>0</v>
      </c>
      <c r="P791" s="41">
        <f t="shared" si="231"/>
        <v>0</v>
      </c>
      <c r="Q791" s="41">
        <f t="shared" si="231"/>
        <v>0</v>
      </c>
      <c r="R791" s="41">
        <f t="shared" si="231"/>
        <v>0</v>
      </c>
    </row>
    <row r="792" spans="2:33" ht="15" customHeight="1" x14ac:dyDescent="0.25">
      <c r="B792" s="43" t="s">
        <v>149</v>
      </c>
      <c r="D792" s="41">
        <f>(-D765-D767)*D13</f>
        <v>0</v>
      </c>
      <c r="E792" s="41">
        <f t="shared" ref="E792:R792" si="232">(-E765-E767)*E13</f>
        <v>0</v>
      </c>
      <c r="F792" s="41">
        <f t="shared" si="232"/>
        <v>0</v>
      </c>
      <c r="G792" s="41">
        <f t="shared" si="232"/>
        <v>0</v>
      </c>
      <c r="H792" s="41">
        <f t="shared" si="232"/>
        <v>0</v>
      </c>
      <c r="I792" s="41">
        <f t="shared" si="232"/>
        <v>0</v>
      </c>
      <c r="J792" s="41">
        <f t="shared" si="232"/>
        <v>0</v>
      </c>
      <c r="K792" s="41">
        <f t="shared" si="232"/>
        <v>0</v>
      </c>
      <c r="L792" s="41">
        <f t="shared" si="232"/>
        <v>0</v>
      </c>
      <c r="M792" s="41">
        <f t="shared" si="232"/>
        <v>239643.05566289771</v>
      </c>
      <c r="N792" s="41">
        <f t="shared" si="232"/>
        <v>0</v>
      </c>
      <c r="O792" s="41">
        <f t="shared" si="232"/>
        <v>0</v>
      </c>
      <c r="P792" s="41">
        <f t="shared" si="232"/>
        <v>0</v>
      </c>
      <c r="Q792" s="41">
        <f t="shared" si="232"/>
        <v>0</v>
      </c>
      <c r="R792" s="41">
        <f t="shared" si="232"/>
        <v>0</v>
      </c>
    </row>
    <row r="793" spans="2:33" ht="15" customHeight="1" x14ac:dyDescent="0.25"/>
    <row r="794" spans="2:33" ht="15" customHeight="1" x14ac:dyDescent="0.25">
      <c r="B794" s="47" t="s">
        <v>163</v>
      </c>
    </row>
    <row r="795" spans="2:33" ht="15" customHeight="1" x14ac:dyDescent="0.25">
      <c r="B795" s="43" t="s">
        <v>164</v>
      </c>
      <c r="C795" s="2">
        <v>1</v>
      </c>
      <c r="D795" s="41">
        <f>+SUMIF($C$799:$C$818,$C795,D799:D818)</f>
        <v>15000.000000002234</v>
      </c>
      <c r="E795" s="41">
        <f t="shared" ref="E795:R795" si="233">+SUMIF($C$799:$C$818,$C795,E799:E818)</f>
        <v>109632.33357498185</v>
      </c>
      <c r="F795" s="41">
        <f t="shared" si="233"/>
        <v>282054.87024636607</v>
      </c>
      <c r="G795" s="41">
        <f t="shared" si="233"/>
        <v>430141.87627865316</v>
      </c>
      <c r="H795" s="41">
        <f t="shared" si="233"/>
        <v>561720.15554032859</v>
      </c>
      <c r="I795" s="41">
        <f t="shared" si="233"/>
        <v>666346.64545240335</v>
      </c>
      <c r="J795" s="41">
        <f t="shared" si="233"/>
        <v>785367.14793386799</v>
      </c>
      <c r="K795" s="41">
        <f t="shared" si="233"/>
        <v>509171.8307397936</v>
      </c>
      <c r="L795" s="41">
        <f t="shared" si="233"/>
        <v>263953.56703580532</v>
      </c>
      <c r="M795" s="41">
        <f t="shared" si="233"/>
        <v>0</v>
      </c>
      <c r="N795" s="41">
        <f t="shared" si="233"/>
        <v>0</v>
      </c>
      <c r="O795" s="41">
        <f t="shared" si="233"/>
        <v>0</v>
      </c>
      <c r="P795" s="41">
        <f t="shared" si="233"/>
        <v>0</v>
      </c>
      <c r="Q795" s="41">
        <f t="shared" si="233"/>
        <v>0</v>
      </c>
      <c r="R795" s="41">
        <f t="shared" si="233"/>
        <v>0</v>
      </c>
    </row>
    <row r="796" spans="2:33" ht="15" customHeight="1" x14ac:dyDescent="0.25">
      <c r="B796" s="43" t="s">
        <v>165</v>
      </c>
      <c r="C796" s="2">
        <v>2</v>
      </c>
      <c r="D796" s="41">
        <f t="shared" ref="D796:R796" si="234">+SUMIF($C$799:$C$818,$C796,D800:D819)</f>
        <v>206882.22278438316</v>
      </c>
      <c r="E796" s="41">
        <f t="shared" si="234"/>
        <v>259268.46798592908</v>
      </c>
      <c r="F796" s="41">
        <f t="shared" si="234"/>
        <v>475363.93477791577</v>
      </c>
      <c r="G796" s="41">
        <f t="shared" si="234"/>
        <v>546634.51986946689</v>
      </c>
      <c r="H796" s="41">
        <f t="shared" si="234"/>
        <v>590198.54575199657</v>
      </c>
      <c r="I796" s="41">
        <f t="shared" si="234"/>
        <v>636368.50708900543</v>
      </c>
      <c r="J796" s="41">
        <f t="shared" si="234"/>
        <v>676509.59396134922</v>
      </c>
      <c r="K796" s="41">
        <f t="shared" si="234"/>
        <v>318707.59148722672</v>
      </c>
      <c r="L796" s="41">
        <f t="shared" si="234"/>
        <v>327482.73731038097</v>
      </c>
      <c r="M796" s="41">
        <f t="shared" si="234"/>
        <v>0</v>
      </c>
      <c r="N796" s="41">
        <f t="shared" si="234"/>
        <v>0</v>
      </c>
      <c r="O796" s="41">
        <f t="shared" si="234"/>
        <v>0</v>
      </c>
      <c r="P796" s="41">
        <f t="shared" si="234"/>
        <v>0</v>
      </c>
      <c r="Q796" s="41">
        <f t="shared" si="234"/>
        <v>0</v>
      </c>
      <c r="R796" s="41">
        <f t="shared" si="234"/>
        <v>0</v>
      </c>
    </row>
    <row r="797" spans="2:33" ht="15" customHeight="1" x14ac:dyDescent="0.25">
      <c r="B797" s="43" t="s">
        <v>166</v>
      </c>
      <c r="C797" s="2">
        <v>3</v>
      </c>
      <c r="D797" s="41">
        <f t="shared" ref="D797:R797" si="235">+SUMIF($C$799:$C$818,$C797,D801:D820)</f>
        <v>15000.000000002234</v>
      </c>
      <c r="E797" s="41">
        <f t="shared" si="235"/>
        <v>36878.333441276409</v>
      </c>
      <c r="F797" s="41">
        <f t="shared" si="235"/>
        <v>56496.320572023003</v>
      </c>
      <c r="G797" s="41">
        <f t="shared" si="235"/>
        <v>63570.915787980397</v>
      </c>
      <c r="H797" s="41">
        <f t="shared" si="235"/>
        <v>82054.078272527302</v>
      </c>
      <c r="I797" s="41">
        <f t="shared" si="235"/>
        <v>91508.532103948266</v>
      </c>
      <c r="J797" s="41">
        <f t="shared" si="235"/>
        <v>101143.25827466666</v>
      </c>
      <c r="K797" s="41">
        <f t="shared" si="235"/>
        <v>0</v>
      </c>
      <c r="L797" s="41">
        <f t="shared" si="235"/>
        <v>0</v>
      </c>
      <c r="M797" s="41">
        <f t="shared" si="235"/>
        <v>0</v>
      </c>
      <c r="N797" s="41">
        <f t="shared" si="235"/>
        <v>0</v>
      </c>
      <c r="O797" s="41">
        <f t="shared" si="235"/>
        <v>0</v>
      </c>
      <c r="P797" s="41">
        <f t="shared" si="235"/>
        <v>0</v>
      </c>
      <c r="Q797" s="41">
        <f t="shared" si="235"/>
        <v>0</v>
      </c>
      <c r="R797" s="41">
        <f t="shared" si="235"/>
        <v>0</v>
      </c>
    </row>
    <row r="798" spans="2:33" ht="15" customHeight="1" x14ac:dyDescent="0.25"/>
    <row r="799" spans="2:33" ht="15" customHeight="1" x14ac:dyDescent="0.25">
      <c r="B799" s="36">
        <v>1</v>
      </c>
      <c r="C799" s="13">
        <f>+IF('02. Controlo'!E52="G",1,IF('02. Controlo'!E52="EB",2,3))</f>
        <v>2</v>
      </c>
      <c r="D799" s="41">
        <f>D67*D460</f>
        <v>0</v>
      </c>
      <c r="E799" s="41">
        <f t="shared" ref="E799:R799" si="236">E67*E460</f>
        <v>63570.915787980397</v>
      </c>
      <c r="F799" s="41">
        <f t="shared" si="236"/>
        <v>82054.078272527302</v>
      </c>
      <c r="G799" s="41">
        <f t="shared" si="236"/>
        <v>91508.532103948266</v>
      </c>
      <c r="H799" s="41">
        <f t="shared" si="236"/>
        <v>101143.25827466666</v>
      </c>
      <c r="I799" s="41">
        <f t="shared" si="236"/>
        <v>111888.1190746097</v>
      </c>
      <c r="J799" s="41">
        <f t="shared" si="236"/>
        <v>0</v>
      </c>
      <c r="K799" s="41">
        <f t="shared" si="236"/>
        <v>0</v>
      </c>
      <c r="L799" s="41">
        <f t="shared" si="236"/>
        <v>0</v>
      </c>
      <c r="M799" s="41">
        <f t="shared" si="236"/>
        <v>0</v>
      </c>
      <c r="N799" s="41">
        <f t="shared" si="236"/>
        <v>0</v>
      </c>
      <c r="O799" s="41">
        <f t="shared" si="236"/>
        <v>0</v>
      </c>
      <c r="P799" s="41">
        <f t="shared" si="236"/>
        <v>0</v>
      </c>
      <c r="Q799" s="41">
        <f t="shared" si="236"/>
        <v>0</v>
      </c>
      <c r="R799" s="41">
        <f t="shared" si="236"/>
        <v>0</v>
      </c>
      <c r="S799" s="41"/>
      <c r="T799" s="41"/>
      <c r="U799" s="41"/>
      <c r="V799" s="41"/>
      <c r="W799" s="41"/>
      <c r="X799" s="41"/>
      <c r="Y799" s="41"/>
      <c r="Z799" s="41"/>
      <c r="AA799" s="41"/>
      <c r="AB799" s="41"/>
      <c r="AC799" s="41"/>
      <c r="AD799" s="41"/>
      <c r="AE799" s="41"/>
      <c r="AF799" s="41"/>
      <c r="AG799" s="41"/>
    </row>
    <row r="800" spans="2:33" ht="15" customHeight="1" x14ac:dyDescent="0.25">
      <c r="B800" s="36">
        <v>2</v>
      </c>
      <c r="C800" s="13">
        <f>+IF('02. Controlo'!E53="G",1,IF('02. Controlo'!E53="EB",2,3))</f>
        <v>1</v>
      </c>
      <c r="D800" s="41">
        <f t="shared" ref="D800:R800" si="237">D68*D461</f>
        <v>0</v>
      </c>
      <c r="E800" s="41">
        <f t="shared" si="237"/>
        <v>44254.000129531691</v>
      </c>
      <c r="F800" s="41">
        <f t="shared" si="237"/>
        <v>67795.58468642761</v>
      </c>
      <c r="G800" s="41">
        <f t="shared" si="237"/>
        <v>76285.098945576479</v>
      </c>
      <c r="H800" s="41">
        <f t="shared" si="237"/>
        <v>98464.893927032754</v>
      </c>
      <c r="I800" s="41">
        <f t="shared" si="237"/>
        <v>109810.23852473791</v>
      </c>
      <c r="J800" s="41">
        <f t="shared" si="237"/>
        <v>121371.90992959999</v>
      </c>
      <c r="K800" s="41">
        <f t="shared" si="237"/>
        <v>0</v>
      </c>
      <c r="L800" s="41">
        <f t="shared" si="237"/>
        <v>0</v>
      </c>
      <c r="M800" s="41">
        <f t="shared" si="237"/>
        <v>0</v>
      </c>
      <c r="N800" s="41">
        <f t="shared" si="237"/>
        <v>0</v>
      </c>
      <c r="O800" s="41">
        <f t="shared" si="237"/>
        <v>0</v>
      </c>
      <c r="P800" s="41">
        <f t="shared" si="237"/>
        <v>0</v>
      </c>
      <c r="Q800" s="41">
        <f t="shared" si="237"/>
        <v>0</v>
      </c>
      <c r="R800" s="41">
        <f t="shared" si="237"/>
        <v>0</v>
      </c>
      <c r="S800" s="41"/>
      <c r="T800" s="41"/>
      <c r="U800" s="41"/>
      <c r="V800" s="41"/>
      <c r="W800" s="41"/>
      <c r="X800" s="41"/>
      <c r="Y800" s="41"/>
      <c r="Z800" s="41"/>
      <c r="AA800" s="41"/>
      <c r="AB800" s="41"/>
      <c r="AC800" s="41"/>
      <c r="AD800" s="41"/>
      <c r="AE800" s="41"/>
      <c r="AF800" s="41"/>
      <c r="AG800" s="41"/>
    </row>
    <row r="801" spans="2:33" ht="15" customHeight="1" x14ac:dyDescent="0.25">
      <c r="B801" s="36">
        <v>3</v>
      </c>
      <c r="C801" s="13">
        <f>+IF('02. Controlo'!E54="G",1,IF('02. Controlo'!E54="EB",2,3))</f>
        <v>1</v>
      </c>
      <c r="D801" s="41">
        <f t="shared" ref="D801:R801" si="238">D69*D462</f>
        <v>0</v>
      </c>
      <c r="E801" s="41">
        <f t="shared" si="238"/>
        <v>0</v>
      </c>
      <c r="F801" s="41">
        <f t="shared" si="238"/>
        <v>10500.000001537695</v>
      </c>
      <c r="G801" s="41">
        <f t="shared" si="238"/>
        <v>25942.920292319737</v>
      </c>
      <c r="H801" s="41">
        <f t="shared" si="238"/>
        <v>40008.021824362324</v>
      </c>
      <c r="I801" s="41">
        <f t="shared" si="238"/>
        <v>45505.963393502199</v>
      </c>
      <c r="J801" s="41">
        <f t="shared" si="238"/>
        <v>59085.469982043986</v>
      </c>
      <c r="K801" s="41">
        <f t="shared" si="238"/>
        <v>0</v>
      </c>
      <c r="L801" s="41">
        <f t="shared" si="238"/>
        <v>0</v>
      </c>
      <c r="M801" s="41">
        <f t="shared" si="238"/>
        <v>0</v>
      </c>
      <c r="N801" s="41">
        <f t="shared" si="238"/>
        <v>0</v>
      </c>
      <c r="O801" s="41">
        <f t="shared" si="238"/>
        <v>0</v>
      </c>
      <c r="P801" s="41">
        <f t="shared" si="238"/>
        <v>0</v>
      </c>
      <c r="Q801" s="41">
        <f t="shared" si="238"/>
        <v>0</v>
      </c>
      <c r="R801" s="41">
        <f t="shared" si="238"/>
        <v>0</v>
      </c>
      <c r="S801" s="41"/>
      <c r="T801" s="41"/>
      <c r="U801" s="41"/>
      <c r="V801" s="41"/>
      <c r="W801" s="41"/>
      <c r="X801" s="41"/>
      <c r="Y801" s="41"/>
      <c r="Z801" s="41"/>
      <c r="AA801" s="41"/>
      <c r="AB801" s="41"/>
      <c r="AC801" s="41"/>
      <c r="AD801" s="41"/>
      <c r="AE801" s="41"/>
      <c r="AF801" s="41"/>
      <c r="AG801" s="41"/>
    </row>
    <row r="802" spans="2:33" ht="15" customHeight="1" x14ac:dyDescent="0.25">
      <c r="B802" s="36">
        <v>4</v>
      </c>
      <c r="C802" s="13">
        <f>+IF('02. Controlo'!E55="G",1,IF('02. Controlo'!E55="EB",2,3))</f>
        <v>2</v>
      </c>
      <c r="D802" s="41">
        <f t="shared" ref="D802:R802" si="239">D70*D463</f>
        <v>50992.839118862757</v>
      </c>
      <c r="E802" s="41">
        <f t="shared" si="239"/>
        <v>57641.620551191852</v>
      </c>
      <c r="F802" s="41">
        <f t="shared" si="239"/>
        <v>64462.738795037119</v>
      </c>
      <c r="G802" s="41">
        <f t="shared" si="239"/>
        <v>72173.239256289089</v>
      </c>
      <c r="H802" s="41">
        <f t="shared" si="239"/>
        <v>89633.252264612762</v>
      </c>
      <c r="I802" s="41">
        <f t="shared" si="239"/>
        <v>96951.017141896795</v>
      </c>
      <c r="J802" s="41">
        <f t="shared" si="239"/>
        <v>0</v>
      </c>
      <c r="K802" s="41">
        <f t="shared" si="239"/>
        <v>0</v>
      </c>
      <c r="L802" s="41">
        <f t="shared" si="239"/>
        <v>0</v>
      </c>
      <c r="M802" s="41">
        <f t="shared" si="239"/>
        <v>0</v>
      </c>
      <c r="N802" s="41">
        <f t="shared" si="239"/>
        <v>0</v>
      </c>
      <c r="O802" s="41">
        <f t="shared" si="239"/>
        <v>0</v>
      </c>
      <c r="P802" s="41">
        <f t="shared" si="239"/>
        <v>0</v>
      </c>
      <c r="Q802" s="41">
        <f t="shared" si="239"/>
        <v>0</v>
      </c>
      <c r="R802" s="41">
        <f t="shared" si="239"/>
        <v>0</v>
      </c>
      <c r="S802" s="41"/>
      <c r="T802" s="41"/>
      <c r="U802" s="41"/>
      <c r="V802" s="41"/>
      <c r="W802" s="41"/>
      <c r="X802" s="41"/>
      <c r="Y802" s="41"/>
      <c r="Z802" s="41"/>
      <c r="AA802" s="41"/>
      <c r="AB802" s="41"/>
      <c r="AC802" s="41"/>
      <c r="AD802" s="41"/>
      <c r="AE802" s="41"/>
      <c r="AF802" s="41"/>
      <c r="AG802" s="41"/>
    </row>
    <row r="803" spans="2:33" ht="15" customHeight="1" x14ac:dyDescent="0.25">
      <c r="B803" s="36">
        <v>5</v>
      </c>
      <c r="C803" s="13">
        <f>+IF('02. Controlo'!E56="G",1,IF('02. Controlo'!E56="EB",2,3))</f>
        <v>1</v>
      </c>
      <c r="D803" s="41">
        <f t="shared" ref="D803:R803" si="240">D71*D464</f>
        <v>0</v>
      </c>
      <c r="E803" s="41">
        <f t="shared" si="240"/>
        <v>0</v>
      </c>
      <c r="F803" s="41">
        <f t="shared" si="240"/>
        <v>37246.467048759921</v>
      </c>
      <c r="G803" s="41">
        <f t="shared" si="240"/>
        <v>57824.664442607012</v>
      </c>
      <c r="H803" s="41">
        <f t="shared" si="240"/>
        <v>66484.744660995726</v>
      </c>
      <c r="I803" s="41">
        <f t="shared" si="240"/>
        <v>86844.136845931876</v>
      </c>
      <c r="J803" s="41">
        <f t="shared" si="240"/>
        <v>98981.86159762289</v>
      </c>
      <c r="K803" s="41">
        <f t="shared" si="240"/>
        <v>111478.05694882273</v>
      </c>
      <c r="L803" s="41">
        <f t="shared" si="240"/>
        <v>125720.77641926515</v>
      </c>
      <c r="M803" s="41">
        <f t="shared" si="240"/>
        <v>0</v>
      </c>
      <c r="N803" s="41">
        <f t="shared" si="240"/>
        <v>0</v>
      </c>
      <c r="O803" s="41">
        <f t="shared" si="240"/>
        <v>0</v>
      </c>
      <c r="P803" s="41">
        <f t="shared" si="240"/>
        <v>0</v>
      </c>
      <c r="Q803" s="41">
        <f t="shared" si="240"/>
        <v>0</v>
      </c>
      <c r="R803" s="41">
        <f t="shared" si="240"/>
        <v>0</v>
      </c>
      <c r="S803" s="41"/>
      <c r="T803" s="41"/>
      <c r="U803" s="41"/>
      <c r="V803" s="41"/>
      <c r="W803" s="41"/>
      <c r="X803" s="41"/>
      <c r="Y803" s="41"/>
      <c r="Z803" s="41"/>
      <c r="AA803" s="41"/>
      <c r="AB803" s="41"/>
      <c r="AC803" s="41"/>
      <c r="AD803" s="41"/>
      <c r="AE803" s="41"/>
      <c r="AF803" s="41"/>
      <c r="AG803" s="41"/>
    </row>
    <row r="804" spans="2:33" ht="15" customHeight="1" x14ac:dyDescent="0.25">
      <c r="B804" s="36">
        <v>6</v>
      </c>
      <c r="C804" s="13">
        <f>+IF('02. Controlo'!E57="G",1,IF('02. Controlo'!E57="EB",2,3))</f>
        <v>1</v>
      </c>
      <c r="D804" s="41">
        <f t="shared" ref="D804:R804" si="241">D72*D465</f>
        <v>0</v>
      </c>
      <c r="E804" s="41">
        <f t="shared" si="241"/>
        <v>13500.000001977038</v>
      </c>
      <c r="F804" s="41">
        <f t="shared" si="241"/>
        <v>33355.183232982519</v>
      </c>
      <c r="G804" s="41">
        <f t="shared" si="241"/>
        <v>51438.88520275156</v>
      </c>
      <c r="H804" s="41">
        <f t="shared" si="241"/>
        <v>58507.667220217118</v>
      </c>
      <c r="I804" s="41">
        <f t="shared" si="241"/>
        <v>75967.032834056561</v>
      </c>
      <c r="J804" s="41">
        <f t="shared" si="241"/>
        <v>85646.82660959338</v>
      </c>
      <c r="K804" s="41">
        <f t="shared" si="241"/>
        <v>95565.524081096781</v>
      </c>
      <c r="L804" s="41">
        <f t="shared" si="241"/>
        <v>0</v>
      </c>
      <c r="M804" s="41">
        <f t="shared" si="241"/>
        <v>0</v>
      </c>
      <c r="N804" s="41">
        <f t="shared" si="241"/>
        <v>0</v>
      </c>
      <c r="O804" s="41">
        <f t="shared" si="241"/>
        <v>0</v>
      </c>
      <c r="P804" s="41">
        <f t="shared" si="241"/>
        <v>0</v>
      </c>
      <c r="Q804" s="41">
        <f t="shared" si="241"/>
        <v>0</v>
      </c>
      <c r="R804" s="41">
        <f t="shared" si="241"/>
        <v>0</v>
      </c>
      <c r="S804" s="41"/>
      <c r="T804" s="41"/>
      <c r="U804" s="41"/>
      <c r="V804" s="41"/>
      <c r="W804" s="41"/>
      <c r="X804" s="41"/>
      <c r="Y804" s="41"/>
      <c r="Z804" s="41"/>
      <c r="AA804" s="41"/>
      <c r="AB804" s="41"/>
      <c r="AC804" s="41"/>
      <c r="AD804" s="41"/>
      <c r="AE804" s="41"/>
      <c r="AF804" s="41"/>
      <c r="AG804" s="41"/>
    </row>
    <row r="805" spans="2:33" ht="15" customHeight="1" x14ac:dyDescent="0.25">
      <c r="B805" s="36">
        <v>7</v>
      </c>
      <c r="C805" s="13">
        <f>+IF('02. Controlo'!E58="G",1,IF('02. Controlo'!E58="EB",2,3))</f>
        <v>1</v>
      </c>
      <c r="D805" s="41">
        <f t="shared" ref="D805:R805" si="242">D73*D466</f>
        <v>0</v>
      </c>
      <c r="E805" s="41">
        <f t="shared" si="242"/>
        <v>0</v>
      </c>
      <c r="F805" s="41">
        <f t="shared" si="242"/>
        <v>9000.0000013180252</v>
      </c>
      <c r="G805" s="41">
        <f t="shared" si="242"/>
        <v>22236.788821988346</v>
      </c>
      <c r="H805" s="41">
        <f t="shared" si="242"/>
        <v>34292.590135167709</v>
      </c>
      <c r="I805" s="41">
        <f t="shared" si="242"/>
        <v>39005.11148014474</v>
      </c>
      <c r="J805" s="41">
        <f t="shared" si="242"/>
        <v>50644.688556037705</v>
      </c>
      <c r="K805" s="41">
        <f t="shared" si="242"/>
        <v>0</v>
      </c>
      <c r="L805" s="41">
        <f t="shared" si="242"/>
        <v>0</v>
      </c>
      <c r="M805" s="41">
        <f t="shared" si="242"/>
        <v>0</v>
      </c>
      <c r="N805" s="41">
        <f t="shared" si="242"/>
        <v>0</v>
      </c>
      <c r="O805" s="41">
        <f t="shared" si="242"/>
        <v>0</v>
      </c>
      <c r="P805" s="41">
        <f t="shared" si="242"/>
        <v>0</v>
      </c>
      <c r="Q805" s="41">
        <f t="shared" si="242"/>
        <v>0</v>
      </c>
      <c r="R805" s="41">
        <f t="shared" si="242"/>
        <v>0</v>
      </c>
      <c r="S805" s="41"/>
      <c r="T805" s="41"/>
      <c r="U805" s="41"/>
      <c r="V805" s="41"/>
      <c r="W805" s="41"/>
      <c r="X805" s="41"/>
      <c r="Y805" s="41"/>
      <c r="Z805" s="41"/>
      <c r="AA805" s="41"/>
      <c r="AB805" s="41"/>
      <c r="AC805" s="41"/>
      <c r="AD805" s="41"/>
      <c r="AE805" s="41"/>
      <c r="AF805" s="41"/>
      <c r="AG805" s="41"/>
    </row>
    <row r="806" spans="2:33" ht="15" customHeight="1" x14ac:dyDescent="0.25">
      <c r="B806" s="36">
        <v>8</v>
      </c>
      <c r="C806" s="13">
        <f>+IF('02. Controlo'!E59="G",1,IF('02. Controlo'!E59="EB",2,3))</f>
        <v>2</v>
      </c>
      <c r="D806" s="41">
        <f t="shared" ref="D806:R806" si="243">D74*D467</f>
        <v>0</v>
      </c>
      <c r="E806" s="41">
        <f t="shared" si="243"/>
        <v>0</v>
      </c>
      <c r="F806" s="41">
        <f t="shared" si="243"/>
        <v>0</v>
      </c>
      <c r="G806" s="41">
        <f t="shared" si="243"/>
        <v>125720.77641926515</v>
      </c>
      <c r="H806" s="41">
        <f t="shared" si="243"/>
        <v>156798.2280351693</v>
      </c>
      <c r="I806" s="41">
        <f t="shared" si="243"/>
        <v>170455.30664805142</v>
      </c>
      <c r="J806" s="41">
        <f t="shared" si="243"/>
        <v>0</v>
      </c>
      <c r="K806" s="41">
        <f t="shared" si="243"/>
        <v>0</v>
      </c>
      <c r="L806" s="41">
        <f t="shared" si="243"/>
        <v>0</v>
      </c>
      <c r="M806" s="41">
        <f t="shared" si="243"/>
        <v>0</v>
      </c>
      <c r="N806" s="41">
        <f t="shared" si="243"/>
        <v>0</v>
      </c>
      <c r="O806" s="41">
        <f t="shared" si="243"/>
        <v>0</v>
      </c>
      <c r="P806" s="41">
        <f t="shared" si="243"/>
        <v>0</v>
      </c>
      <c r="Q806" s="41">
        <f t="shared" si="243"/>
        <v>0</v>
      </c>
      <c r="R806" s="41">
        <f t="shared" si="243"/>
        <v>0</v>
      </c>
      <c r="S806" s="41"/>
      <c r="T806" s="41"/>
      <c r="U806" s="41"/>
      <c r="V806" s="41"/>
      <c r="W806" s="41"/>
      <c r="X806" s="41"/>
      <c r="Y806" s="41"/>
      <c r="Z806" s="41"/>
      <c r="AA806" s="41"/>
      <c r="AB806" s="41"/>
      <c r="AC806" s="41"/>
      <c r="AD806" s="41"/>
      <c r="AE806" s="41"/>
      <c r="AF806" s="41"/>
      <c r="AG806" s="41"/>
    </row>
    <row r="807" spans="2:33" ht="15" customHeight="1" x14ac:dyDescent="0.25">
      <c r="B807" s="36">
        <v>9</v>
      </c>
      <c r="C807" s="13">
        <f>+IF('02. Controlo'!E60="G",1,IF('02. Controlo'!E60="EB",2,3))</f>
        <v>2</v>
      </c>
      <c r="D807" s="41">
        <f t="shared" ref="D807:R807" si="244">D75*D468</f>
        <v>0</v>
      </c>
      <c r="E807" s="41">
        <f t="shared" si="244"/>
        <v>0</v>
      </c>
      <c r="F807" s="41">
        <f t="shared" si="244"/>
        <v>150864.9317031182</v>
      </c>
      <c r="G807" s="41">
        <f t="shared" si="244"/>
        <v>188157.87364220319</v>
      </c>
      <c r="H807" s="41">
        <f t="shared" si="244"/>
        <v>204546.36797766169</v>
      </c>
      <c r="I807" s="41">
        <f t="shared" si="244"/>
        <v>223061.50659330256</v>
      </c>
      <c r="J807" s="41">
        <f t="shared" si="244"/>
        <v>243979.25235684606</v>
      </c>
      <c r="K807" s="41">
        <f t="shared" si="244"/>
        <v>0</v>
      </c>
      <c r="L807" s="41">
        <f t="shared" si="244"/>
        <v>0</v>
      </c>
      <c r="M807" s="41">
        <f t="shared" si="244"/>
        <v>0</v>
      </c>
      <c r="N807" s="41">
        <f t="shared" si="244"/>
        <v>0</v>
      </c>
      <c r="O807" s="41">
        <f t="shared" si="244"/>
        <v>0</v>
      </c>
      <c r="P807" s="41">
        <f t="shared" si="244"/>
        <v>0</v>
      </c>
      <c r="Q807" s="41">
        <f t="shared" si="244"/>
        <v>0</v>
      </c>
      <c r="R807" s="41">
        <f t="shared" si="244"/>
        <v>0</v>
      </c>
      <c r="S807" s="41"/>
      <c r="T807" s="41"/>
      <c r="U807" s="41"/>
      <c r="V807" s="41"/>
      <c r="W807" s="41"/>
      <c r="X807" s="41"/>
      <c r="Y807" s="41"/>
      <c r="Z807" s="41"/>
      <c r="AA807" s="41"/>
      <c r="AB807" s="41"/>
      <c r="AC807" s="41"/>
      <c r="AD807" s="41"/>
      <c r="AE807" s="41"/>
      <c r="AF807" s="41"/>
      <c r="AG807" s="41"/>
    </row>
    <row r="808" spans="2:33" ht="15" customHeight="1" x14ac:dyDescent="0.25">
      <c r="B808" s="36">
        <v>10</v>
      </c>
      <c r="C808" s="13">
        <f>+IF('02. Controlo'!E61="G",1,IF('02. Controlo'!E61="EB",2,3))</f>
        <v>3</v>
      </c>
      <c r="D808" s="41">
        <f t="shared" ref="D808:R808" si="245">D76*D469</f>
        <v>206882.22278438316</v>
      </c>
      <c r="E808" s="41">
        <f t="shared" si="245"/>
        <v>215014.46785639739</v>
      </c>
      <c r="F808" s="41">
        <f t="shared" si="245"/>
        <v>219456.95133961004</v>
      </c>
      <c r="G808" s="41">
        <f t="shared" si="245"/>
        <v>224366.88283908018</v>
      </c>
      <c r="H808" s="41">
        <f t="shared" si="245"/>
        <v>220702.53918630636</v>
      </c>
      <c r="I808" s="41">
        <f t="shared" si="245"/>
        <v>216652.62512503305</v>
      </c>
      <c r="J808" s="41">
        <f t="shared" si="245"/>
        <v>212176.57007728022</v>
      </c>
      <c r="K808" s="41">
        <f t="shared" si="245"/>
        <v>207229.534538404</v>
      </c>
      <c r="L808" s="41">
        <f t="shared" si="245"/>
        <v>201761.96089111583</v>
      </c>
      <c r="M808" s="41">
        <f t="shared" si="245"/>
        <v>0</v>
      </c>
      <c r="N808" s="41">
        <f t="shared" si="245"/>
        <v>0</v>
      </c>
      <c r="O808" s="41">
        <f t="shared" si="245"/>
        <v>0</v>
      </c>
      <c r="P808" s="41">
        <f t="shared" si="245"/>
        <v>0</v>
      </c>
      <c r="Q808" s="41">
        <f t="shared" si="245"/>
        <v>0</v>
      </c>
      <c r="R808" s="41">
        <f t="shared" si="245"/>
        <v>0</v>
      </c>
      <c r="S808" s="41"/>
      <c r="T808" s="41"/>
      <c r="U808" s="41"/>
      <c r="V808" s="41"/>
      <c r="W808" s="41"/>
      <c r="X808" s="41"/>
      <c r="Y808" s="41"/>
      <c r="Z808" s="41"/>
      <c r="AA808" s="41"/>
      <c r="AB808" s="41"/>
      <c r="AC808" s="41"/>
      <c r="AD808" s="41"/>
      <c r="AE808" s="41"/>
      <c r="AF808" s="41"/>
      <c r="AG808" s="41"/>
    </row>
    <row r="809" spans="2:33" ht="15" customHeight="1" x14ac:dyDescent="0.25">
      <c r="B809" s="36">
        <v>11</v>
      </c>
      <c r="C809" s="13">
        <f>+IF('02. Controlo'!E62="G",1,IF('02. Controlo'!E62="EB",2,3))</f>
        <v>1</v>
      </c>
      <c r="D809" s="41">
        <f t="shared" ref="D809:R809" si="246">D77*D470</f>
        <v>0</v>
      </c>
      <c r="E809" s="41">
        <f t="shared" si="246"/>
        <v>15000.00000219671</v>
      </c>
      <c r="F809" s="41">
        <f t="shared" si="246"/>
        <v>37061.31470331391</v>
      </c>
      <c r="G809" s="41">
        <f t="shared" si="246"/>
        <v>57154.316891946175</v>
      </c>
      <c r="H809" s="41">
        <f t="shared" si="246"/>
        <v>65008.519133574569</v>
      </c>
      <c r="I809" s="41">
        <f t="shared" si="246"/>
        <v>84407.814260062834</v>
      </c>
      <c r="J809" s="41">
        <f t="shared" si="246"/>
        <v>95163.140677325981</v>
      </c>
      <c r="K809" s="41">
        <f t="shared" si="246"/>
        <v>106183.9156456631</v>
      </c>
      <c r="L809" s="41">
        <f t="shared" si="246"/>
        <v>0</v>
      </c>
      <c r="M809" s="41">
        <f t="shared" si="246"/>
        <v>0</v>
      </c>
      <c r="N809" s="41">
        <f t="shared" si="246"/>
        <v>0</v>
      </c>
      <c r="O809" s="41">
        <f t="shared" si="246"/>
        <v>0</v>
      </c>
      <c r="P809" s="41">
        <f t="shared" si="246"/>
        <v>0</v>
      </c>
      <c r="Q809" s="41">
        <f t="shared" si="246"/>
        <v>0</v>
      </c>
      <c r="R809" s="41">
        <f t="shared" si="246"/>
        <v>0</v>
      </c>
      <c r="S809" s="41"/>
      <c r="T809" s="41"/>
      <c r="U809" s="41"/>
      <c r="V809" s="41"/>
      <c r="W809" s="41"/>
      <c r="X809" s="41"/>
      <c r="Y809" s="41"/>
      <c r="Z809" s="41"/>
      <c r="AA809" s="41"/>
      <c r="AB809" s="41"/>
      <c r="AC809" s="41"/>
      <c r="AD809" s="41"/>
      <c r="AE809" s="41"/>
      <c r="AF809" s="41"/>
      <c r="AG809" s="41"/>
    </row>
    <row r="810" spans="2:33" ht="15" customHeight="1" x14ac:dyDescent="0.25">
      <c r="B810" s="36">
        <v>12</v>
      </c>
      <c r="C810" s="13">
        <f>+IF('02. Controlo'!E63="G",1,IF('02. Controlo'!E63="EB",2,3))</f>
        <v>1</v>
      </c>
      <c r="D810" s="41">
        <f t="shared" ref="D810:R810" si="247">D78*D471</f>
        <v>15000.000000002234</v>
      </c>
      <c r="E810" s="41">
        <f t="shared" si="247"/>
        <v>36878.333441276409</v>
      </c>
      <c r="F810" s="41">
        <f t="shared" si="247"/>
        <v>56496.320572023003</v>
      </c>
      <c r="G810" s="41">
        <f t="shared" si="247"/>
        <v>63570.915787980397</v>
      </c>
      <c r="H810" s="41">
        <f t="shared" si="247"/>
        <v>82054.078272527302</v>
      </c>
      <c r="I810" s="41">
        <f t="shared" si="247"/>
        <v>91508.532103948266</v>
      </c>
      <c r="J810" s="41">
        <f t="shared" si="247"/>
        <v>101143.25827466666</v>
      </c>
      <c r="K810" s="41">
        <f t="shared" si="247"/>
        <v>0</v>
      </c>
      <c r="L810" s="41">
        <f t="shared" si="247"/>
        <v>0</v>
      </c>
      <c r="M810" s="41">
        <f t="shared" si="247"/>
        <v>0</v>
      </c>
      <c r="N810" s="41">
        <f t="shared" si="247"/>
        <v>0</v>
      </c>
      <c r="O810" s="41">
        <f t="shared" si="247"/>
        <v>0</v>
      </c>
      <c r="P810" s="41">
        <f t="shared" si="247"/>
        <v>0</v>
      </c>
      <c r="Q810" s="41">
        <f t="shared" si="247"/>
        <v>0</v>
      </c>
      <c r="R810" s="41">
        <f t="shared" si="247"/>
        <v>0</v>
      </c>
      <c r="S810" s="41"/>
      <c r="T810" s="41"/>
      <c r="U810" s="41"/>
      <c r="V810" s="41"/>
      <c r="W810" s="41"/>
      <c r="X810" s="41"/>
      <c r="Y810" s="41"/>
      <c r="Z810" s="41"/>
      <c r="AA810" s="41"/>
      <c r="AB810" s="41"/>
      <c r="AC810" s="41"/>
      <c r="AD810" s="41"/>
      <c r="AE810" s="41"/>
      <c r="AF810" s="41"/>
      <c r="AG810" s="41"/>
    </row>
    <row r="811" spans="2:33" ht="15" customHeight="1" x14ac:dyDescent="0.25">
      <c r="B811" s="36">
        <v>13</v>
      </c>
      <c r="C811" s="13">
        <f>+IF('02. Controlo'!E64="G",1,IF('02. Controlo'!E64="EB",2,3))</f>
        <v>1</v>
      </c>
      <c r="D811" s="41">
        <f t="shared" ref="D811:R811" si="248">D79*D472</f>
        <v>0</v>
      </c>
      <c r="E811" s="41">
        <f t="shared" si="248"/>
        <v>0</v>
      </c>
      <c r="F811" s="41">
        <f t="shared" si="248"/>
        <v>12000.000000001786</v>
      </c>
      <c r="G811" s="41">
        <f t="shared" si="248"/>
        <v>29502.666753021123</v>
      </c>
      <c r="H811" s="41">
        <f t="shared" si="248"/>
        <v>45197.056457618404</v>
      </c>
      <c r="I811" s="41">
        <f t="shared" si="248"/>
        <v>50856.732630384315</v>
      </c>
      <c r="J811" s="41">
        <f t="shared" si="248"/>
        <v>65643.262618021836</v>
      </c>
      <c r="K811" s="41">
        <f t="shared" si="248"/>
        <v>73206.825683158604</v>
      </c>
      <c r="L811" s="41">
        <f t="shared" si="248"/>
        <v>0</v>
      </c>
      <c r="M811" s="41">
        <f t="shared" si="248"/>
        <v>0</v>
      </c>
      <c r="N811" s="41">
        <f t="shared" si="248"/>
        <v>0</v>
      </c>
      <c r="O811" s="41">
        <f t="shared" si="248"/>
        <v>0</v>
      </c>
      <c r="P811" s="41">
        <f t="shared" si="248"/>
        <v>0</v>
      </c>
      <c r="Q811" s="41">
        <f t="shared" si="248"/>
        <v>0</v>
      </c>
      <c r="R811" s="41">
        <f t="shared" si="248"/>
        <v>0</v>
      </c>
      <c r="S811" s="41"/>
      <c r="T811" s="41"/>
      <c r="U811" s="41"/>
      <c r="V811" s="41"/>
      <c r="W811" s="41"/>
      <c r="X811" s="41"/>
      <c r="Y811" s="41"/>
      <c r="Z811" s="41"/>
      <c r="AA811" s="41"/>
      <c r="AB811" s="41"/>
      <c r="AC811" s="41"/>
      <c r="AD811" s="41"/>
      <c r="AE811" s="41"/>
      <c r="AF811" s="41"/>
      <c r="AG811" s="41"/>
    </row>
    <row r="812" spans="2:33" ht="15" customHeight="1" x14ac:dyDescent="0.25">
      <c r="B812" s="36">
        <v>14</v>
      </c>
      <c r="C812" s="13">
        <f>+IF('02. Controlo'!E65="G",1,IF('02. Controlo'!E65="EB",2,3))</f>
        <v>1</v>
      </c>
      <c r="D812" s="41">
        <f t="shared" ref="D812:R812" si="249">D80*D473</f>
        <v>0</v>
      </c>
      <c r="E812" s="41">
        <f t="shared" si="249"/>
        <v>0</v>
      </c>
      <c r="F812" s="41">
        <f t="shared" si="249"/>
        <v>18600.000000001586</v>
      </c>
      <c r="G812" s="41">
        <f t="shared" si="249"/>
        <v>46185.619140462295</v>
      </c>
      <c r="H812" s="41">
        <f t="shared" si="249"/>
        <v>71702.58390883269</v>
      </c>
      <c r="I812" s="41">
        <f t="shared" si="249"/>
        <v>82441.0833796347</v>
      </c>
      <c r="J812" s="41">
        <f t="shared" si="249"/>
        <v>107686.72968895553</v>
      </c>
      <c r="K812" s="41">
        <f t="shared" si="249"/>
        <v>122737.50838105238</v>
      </c>
      <c r="L812" s="41">
        <f t="shared" si="249"/>
        <v>138232.79061654018</v>
      </c>
      <c r="M812" s="41">
        <f t="shared" si="249"/>
        <v>0</v>
      </c>
      <c r="N812" s="41">
        <f t="shared" si="249"/>
        <v>0</v>
      </c>
      <c r="O812" s="41">
        <f t="shared" si="249"/>
        <v>0</v>
      </c>
      <c r="P812" s="41">
        <f t="shared" si="249"/>
        <v>0</v>
      </c>
      <c r="Q812" s="41">
        <f t="shared" si="249"/>
        <v>0</v>
      </c>
      <c r="R812" s="41">
        <f t="shared" si="249"/>
        <v>0</v>
      </c>
      <c r="S812" s="41"/>
      <c r="T812" s="41"/>
      <c r="U812" s="41"/>
      <c r="V812" s="41"/>
      <c r="W812" s="41"/>
      <c r="X812" s="41"/>
      <c r="Y812" s="41"/>
      <c r="Z812" s="41"/>
      <c r="AA812" s="41"/>
      <c r="AB812" s="41"/>
      <c r="AC812" s="41"/>
      <c r="AD812" s="41"/>
      <c r="AE812" s="41"/>
      <c r="AF812" s="41"/>
      <c r="AG812" s="41"/>
    </row>
    <row r="813" spans="2:33" ht="15" customHeight="1" x14ac:dyDescent="0.25">
      <c r="B813" s="36">
        <v>15</v>
      </c>
      <c r="C813" s="13">
        <f>+IF('02. Controlo'!E66="G",1,IF('02. Controlo'!E66="EB",2,3))</f>
        <v>1</v>
      </c>
      <c r="D813" s="41">
        <f t="shared" ref="D813:R813" si="250">D81*D474</f>
        <v>0</v>
      </c>
      <c r="E813" s="41">
        <f t="shared" si="250"/>
        <v>0</v>
      </c>
      <c r="F813" s="41">
        <f t="shared" si="250"/>
        <v>0</v>
      </c>
      <c r="G813" s="41">
        <f t="shared" si="250"/>
        <v>0</v>
      </c>
      <c r="H813" s="41">
        <f t="shared" si="250"/>
        <v>0</v>
      </c>
      <c r="I813" s="41">
        <f t="shared" si="250"/>
        <v>0</v>
      </c>
      <c r="J813" s="41">
        <f t="shared" si="250"/>
        <v>0</v>
      </c>
      <c r="K813" s="41">
        <f t="shared" si="250"/>
        <v>0</v>
      </c>
      <c r="L813" s="41">
        <f t="shared" si="250"/>
        <v>0</v>
      </c>
      <c r="M813" s="41">
        <f t="shared" si="250"/>
        <v>0</v>
      </c>
      <c r="N813" s="41">
        <f t="shared" si="250"/>
        <v>0</v>
      </c>
      <c r="O813" s="41">
        <f t="shared" si="250"/>
        <v>0</v>
      </c>
      <c r="P813" s="41">
        <f t="shared" si="250"/>
        <v>0</v>
      </c>
      <c r="Q813" s="41">
        <f t="shared" si="250"/>
        <v>0</v>
      </c>
      <c r="R813" s="41">
        <f t="shared" si="250"/>
        <v>0</v>
      </c>
      <c r="S813" s="41"/>
      <c r="T813" s="41"/>
      <c r="U813" s="41"/>
      <c r="V813" s="41"/>
      <c r="W813" s="41"/>
      <c r="X813" s="41"/>
      <c r="Y813" s="41"/>
      <c r="Z813" s="41"/>
      <c r="AA813" s="41"/>
      <c r="AB813" s="41"/>
      <c r="AC813" s="41"/>
      <c r="AD813" s="41"/>
      <c r="AE813" s="41"/>
      <c r="AF813" s="41"/>
      <c r="AG813" s="41"/>
    </row>
    <row r="814" spans="2:33" ht="15" customHeight="1" x14ac:dyDescent="0.25">
      <c r="B814" s="36">
        <v>16</v>
      </c>
      <c r="C814" s="13">
        <f>+IF('02. Controlo'!E67="G",1,IF('02. Controlo'!E67="EB",2,3))</f>
        <v>1</v>
      </c>
      <c r="D814" s="41">
        <f t="shared" ref="D814:R814" si="251">D82*D475</f>
        <v>0</v>
      </c>
      <c r="E814" s="41">
        <f t="shared" si="251"/>
        <v>0</v>
      </c>
      <c r="F814" s="41">
        <f t="shared" si="251"/>
        <v>0</v>
      </c>
      <c r="G814" s="41">
        <f t="shared" si="251"/>
        <v>0</v>
      </c>
      <c r="H814" s="41">
        <f t="shared" si="251"/>
        <v>0</v>
      </c>
      <c r="I814" s="41">
        <f t="shared" si="251"/>
        <v>0</v>
      </c>
      <c r="J814" s="41">
        <f t="shared" si="251"/>
        <v>0</v>
      </c>
      <c r="K814" s="41">
        <f t="shared" si="251"/>
        <v>0</v>
      </c>
      <c r="L814" s="41">
        <f t="shared" si="251"/>
        <v>0</v>
      </c>
      <c r="M814" s="41">
        <f t="shared" si="251"/>
        <v>0</v>
      </c>
      <c r="N814" s="41">
        <f t="shared" si="251"/>
        <v>0</v>
      </c>
      <c r="O814" s="41">
        <f t="shared" si="251"/>
        <v>0</v>
      </c>
      <c r="P814" s="41">
        <f t="shared" si="251"/>
        <v>0</v>
      </c>
      <c r="Q814" s="41">
        <f t="shared" si="251"/>
        <v>0</v>
      </c>
      <c r="R814" s="41">
        <f t="shared" si="251"/>
        <v>0</v>
      </c>
      <c r="S814" s="41"/>
      <c r="T814" s="41"/>
      <c r="U814" s="41"/>
      <c r="V814" s="41"/>
      <c r="W814" s="41"/>
      <c r="X814" s="41"/>
      <c r="Y814" s="41"/>
      <c r="Z814" s="41"/>
      <c r="AA814" s="41"/>
      <c r="AB814" s="41"/>
      <c r="AC814" s="41"/>
      <c r="AD814" s="41"/>
      <c r="AE814" s="41"/>
      <c r="AF814" s="41"/>
      <c r="AG814" s="41"/>
    </row>
    <row r="815" spans="2:33" ht="15" customHeight="1" x14ac:dyDescent="0.25">
      <c r="B815" s="36">
        <v>17</v>
      </c>
      <c r="C815" s="13">
        <f>+IF('02. Controlo'!E68="G",1,IF('02. Controlo'!E68="EB",2,3))</f>
        <v>1</v>
      </c>
      <c r="D815" s="41">
        <f t="shared" ref="D815:R815" si="252">D83*D476</f>
        <v>0</v>
      </c>
      <c r="E815" s="41">
        <f t="shared" si="252"/>
        <v>0</v>
      </c>
      <c r="F815" s="41">
        <f t="shared" si="252"/>
        <v>0</v>
      </c>
      <c r="G815" s="41">
        <f t="shared" si="252"/>
        <v>0</v>
      </c>
      <c r="H815" s="41">
        <f t="shared" si="252"/>
        <v>0</v>
      </c>
      <c r="I815" s="41">
        <f t="shared" si="252"/>
        <v>0</v>
      </c>
      <c r="J815" s="41">
        <f t="shared" si="252"/>
        <v>0</v>
      </c>
      <c r="K815" s="41">
        <f t="shared" si="252"/>
        <v>0</v>
      </c>
      <c r="L815" s="41">
        <f t="shared" si="252"/>
        <v>0</v>
      </c>
      <c r="M815" s="41">
        <f t="shared" si="252"/>
        <v>0</v>
      </c>
      <c r="N815" s="41">
        <f t="shared" si="252"/>
        <v>0</v>
      </c>
      <c r="O815" s="41">
        <f t="shared" si="252"/>
        <v>0</v>
      </c>
      <c r="P815" s="41">
        <f t="shared" si="252"/>
        <v>0</v>
      </c>
      <c r="Q815" s="41">
        <f t="shared" si="252"/>
        <v>0</v>
      </c>
      <c r="R815" s="41">
        <f t="shared" si="252"/>
        <v>0</v>
      </c>
      <c r="S815" s="41"/>
      <c r="T815" s="41"/>
      <c r="U815" s="41"/>
      <c r="V815" s="41"/>
      <c r="W815" s="41"/>
      <c r="X815" s="41"/>
      <c r="Y815" s="41"/>
      <c r="Z815" s="41"/>
      <c r="AA815" s="41"/>
      <c r="AB815" s="41"/>
      <c r="AC815" s="41"/>
      <c r="AD815" s="41"/>
      <c r="AE815" s="41"/>
      <c r="AF815" s="41"/>
      <c r="AG815" s="41"/>
    </row>
    <row r="816" spans="2:33" ht="15" customHeight="1" x14ac:dyDescent="0.25">
      <c r="B816" s="36">
        <v>18</v>
      </c>
      <c r="C816" s="13">
        <f>+IF('02. Controlo'!E69="G",1,IF('02. Controlo'!E69="EB",2,3))</f>
        <v>1</v>
      </c>
      <c r="D816" s="41">
        <f t="shared" ref="D816:R816" si="253">D84*D477</f>
        <v>0</v>
      </c>
      <c r="E816" s="41">
        <f t="shared" si="253"/>
        <v>0</v>
      </c>
      <c r="F816" s="41">
        <f t="shared" si="253"/>
        <v>0</v>
      </c>
      <c r="G816" s="41">
        <f t="shared" si="253"/>
        <v>0</v>
      </c>
      <c r="H816" s="41">
        <f t="shared" si="253"/>
        <v>0</v>
      </c>
      <c r="I816" s="41">
        <f t="shared" si="253"/>
        <v>0</v>
      </c>
      <c r="J816" s="41">
        <f t="shared" si="253"/>
        <v>0</v>
      </c>
      <c r="K816" s="41">
        <f t="shared" si="253"/>
        <v>0</v>
      </c>
      <c r="L816" s="41">
        <f t="shared" si="253"/>
        <v>0</v>
      </c>
      <c r="M816" s="41">
        <f t="shared" si="253"/>
        <v>0</v>
      </c>
      <c r="N816" s="41">
        <f t="shared" si="253"/>
        <v>0</v>
      </c>
      <c r="O816" s="41">
        <f t="shared" si="253"/>
        <v>0</v>
      </c>
      <c r="P816" s="41">
        <f t="shared" si="253"/>
        <v>0</v>
      </c>
      <c r="Q816" s="41">
        <f t="shared" si="253"/>
        <v>0</v>
      </c>
      <c r="R816" s="41">
        <f t="shared" si="253"/>
        <v>0</v>
      </c>
      <c r="S816" s="41"/>
      <c r="T816" s="41"/>
      <c r="U816" s="41"/>
      <c r="V816" s="41"/>
      <c r="W816" s="41"/>
      <c r="X816" s="41"/>
      <c r="Y816" s="41"/>
      <c r="Z816" s="41"/>
      <c r="AA816" s="41"/>
      <c r="AB816" s="41"/>
      <c r="AC816" s="41"/>
      <c r="AD816" s="41"/>
      <c r="AE816" s="41"/>
      <c r="AF816" s="41"/>
      <c r="AG816" s="41"/>
    </row>
    <row r="817" spans="2:33" ht="15" customHeight="1" x14ac:dyDescent="0.25">
      <c r="B817" s="36">
        <v>19</v>
      </c>
      <c r="C817" s="13">
        <f>+IF('02. Controlo'!E70="G",1,IF('02. Controlo'!E70="EB",2,3))</f>
        <v>1</v>
      </c>
      <c r="D817" s="41">
        <f t="shared" ref="D817:R817" si="254">D85*D478</f>
        <v>0</v>
      </c>
      <c r="E817" s="41">
        <f t="shared" si="254"/>
        <v>0</v>
      </c>
      <c r="F817" s="41">
        <f t="shared" si="254"/>
        <v>0</v>
      </c>
      <c r="G817" s="41">
        <f t="shared" si="254"/>
        <v>0</v>
      </c>
      <c r="H817" s="41">
        <f t="shared" si="254"/>
        <v>0</v>
      </c>
      <c r="I817" s="41">
        <f t="shared" si="254"/>
        <v>0</v>
      </c>
      <c r="J817" s="41">
        <f t="shared" si="254"/>
        <v>0</v>
      </c>
      <c r="K817" s="41">
        <f t="shared" si="254"/>
        <v>0</v>
      </c>
      <c r="L817" s="41">
        <f t="shared" si="254"/>
        <v>0</v>
      </c>
      <c r="M817" s="41">
        <f t="shared" si="254"/>
        <v>0</v>
      </c>
      <c r="N817" s="41">
        <f t="shared" si="254"/>
        <v>0</v>
      </c>
      <c r="O817" s="41">
        <f t="shared" si="254"/>
        <v>0</v>
      </c>
      <c r="P817" s="41">
        <f t="shared" si="254"/>
        <v>0</v>
      </c>
      <c r="Q817" s="41">
        <f t="shared" si="254"/>
        <v>0</v>
      </c>
      <c r="R817" s="41">
        <f t="shared" si="254"/>
        <v>0</v>
      </c>
      <c r="S817" s="41"/>
      <c r="T817" s="41"/>
      <c r="U817" s="41"/>
      <c r="V817" s="41"/>
      <c r="W817" s="41"/>
      <c r="X817" s="41"/>
      <c r="Y817" s="41"/>
      <c r="Z817" s="41"/>
      <c r="AA817" s="41"/>
      <c r="AB817" s="41"/>
      <c r="AC817" s="41"/>
      <c r="AD817" s="41"/>
      <c r="AE817" s="41"/>
      <c r="AF817" s="41"/>
      <c r="AG817" s="41"/>
    </row>
    <row r="818" spans="2:33" ht="15" customHeight="1" x14ac:dyDescent="0.25">
      <c r="B818" s="36">
        <v>20</v>
      </c>
      <c r="C818" s="13">
        <f>+IF('02. Controlo'!E71="G",1,IF('02. Controlo'!E71="EB",2,3))</f>
        <v>1</v>
      </c>
      <c r="D818" s="41">
        <f t="shared" ref="D818:R818" si="255">D86*D479</f>
        <v>0</v>
      </c>
      <c r="E818" s="41">
        <f t="shared" si="255"/>
        <v>0</v>
      </c>
      <c r="F818" s="41">
        <f t="shared" si="255"/>
        <v>0</v>
      </c>
      <c r="G818" s="41">
        <f t="shared" si="255"/>
        <v>0</v>
      </c>
      <c r="H818" s="41">
        <f t="shared" si="255"/>
        <v>0</v>
      </c>
      <c r="I818" s="41">
        <f t="shared" si="255"/>
        <v>0</v>
      </c>
      <c r="J818" s="41">
        <f t="shared" si="255"/>
        <v>0</v>
      </c>
      <c r="K818" s="41">
        <f t="shared" si="255"/>
        <v>0</v>
      </c>
      <c r="L818" s="41">
        <f t="shared" si="255"/>
        <v>0</v>
      </c>
      <c r="M818" s="41">
        <f t="shared" si="255"/>
        <v>0</v>
      </c>
      <c r="N818" s="41">
        <f t="shared" si="255"/>
        <v>0</v>
      </c>
      <c r="O818" s="41">
        <f t="shared" si="255"/>
        <v>0</v>
      </c>
      <c r="P818" s="41">
        <f t="shared" si="255"/>
        <v>0</v>
      </c>
      <c r="Q818" s="41">
        <f t="shared" si="255"/>
        <v>0</v>
      </c>
      <c r="R818" s="41">
        <f t="shared" si="255"/>
        <v>0</v>
      </c>
      <c r="S818" s="41"/>
      <c r="T818" s="41"/>
      <c r="U818" s="41"/>
      <c r="V818" s="41"/>
      <c r="W818" s="41"/>
      <c r="X818" s="41"/>
      <c r="Y818" s="41"/>
      <c r="Z818" s="41"/>
      <c r="AA818" s="41"/>
      <c r="AB818" s="41"/>
      <c r="AC818" s="41"/>
      <c r="AD818" s="41"/>
      <c r="AE818" s="41"/>
      <c r="AF818" s="41"/>
      <c r="AG818" s="41"/>
    </row>
    <row r="819" spans="2:33" ht="15" customHeight="1" x14ac:dyDescent="0.25"/>
    <row r="820" spans="2:33" ht="15" customHeight="1" x14ac:dyDescent="0.25"/>
    <row r="821" spans="2:33" ht="15" hidden="1" customHeight="1" x14ac:dyDescent="0.25"/>
    <row r="822" spans="2:33" ht="15" hidden="1" customHeight="1" x14ac:dyDescent="0.25"/>
    <row r="823" spans="2:33" ht="15" hidden="1" customHeight="1" x14ac:dyDescent="0.25"/>
    <row r="824" spans="2:33" ht="15" hidden="1" customHeight="1" x14ac:dyDescent="0.25"/>
    <row r="825" spans="2:33" ht="15" hidden="1" customHeight="1" x14ac:dyDescent="0.25"/>
    <row r="826" spans="2:33" ht="15" hidden="1" customHeight="1" x14ac:dyDescent="0.25"/>
    <row r="827" spans="2:33" ht="15" hidden="1" customHeight="1" x14ac:dyDescent="0.25"/>
    <row r="828" spans="2:33" ht="15" hidden="1" customHeight="1" x14ac:dyDescent="0.25"/>
    <row r="829" spans="2:33" ht="15" hidden="1" customHeight="1" x14ac:dyDescent="0.25"/>
    <row r="830" spans="2:33" ht="15" hidden="1" customHeight="1" x14ac:dyDescent="0.25"/>
    <row r="831" spans="2:33" ht="15" hidden="1" customHeight="1" x14ac:dyDescent="0.25"/>
    <row r="832" spans="2:33" ht="15" hidden="1" customHeight="1" x14ac:dyDescent="0.25"/>
    <row r="833" ht="15" hidden="1" customHeight="1" x14ac:dyDescent="0.25"/>
    <row r="834" ht="15" hidden="1" customHeight="1" x14ac:dyDescent="0.25"/>
    <row r="835" ht="15" hidden="1" customHeight="1" x14ac:dyDescent="0.25"/>
    <row r="836" ht="15" hidden="1" customHeight="1" x14ac:dyDescent="0.25"/>
    <row r="837" ht="15" hidden="1" customHeight="1" x14ac:dyDescent="0.25"/>
    <row r="838" ht="15" hidden="1" customHeight="1" x14ac:dyDescent="0.25"/>
    <row r="839" ht="15" hidden="1" customHeight="1" x14ac:dyDescent="0.25"/>
    <row r="840" ht="15" hidden="1" customHeight="1" x14ac:dyDescent="0.25"/>
    <row r="841" ht="15" hidden="1" customHeight="1" x14ac:dyDescent="0.25"/>
    <row r="842" ht="15" hidden="1" customHeight="1" x14ac:dyDescent="0.25"/>
    <row r="843" ht="15" hidden="1" customHeight="1" x14ac:dyDescent="0.25"/>
    <row r="844" ht="15" hidden="1" customHeight="1" x14ac:dyDescent="0.25"/>
    <row r="845" ht="15" hidden="1" customHeight="1" x14ac:dyDescent="0.25"/>
    <row r="846" ht="15" hidden="1" customHeight="1" x14ac:dyDescent="0.25"/>
    <row r="847" ht="15" hidden="1" customHeight="1" x14ac:dyDescent="0.25"/>
    <row r="848" ht="15" hidden="1" customHeight="1" x14ac:dyDescent="0.25"/>
    <row r="849" ht="15" hidden="1" customHeight="1" x14ac:dyDescent="0.25"/>
    <row r="850" ht="15" hidden="1" customHeight="1" x14ac:dyDescent="0.25"/>
    <row r="851" ht="15" hidden="1" customHeight="1" x14ac:dyDescent="0.25"/>
    <row r="852" ht="15" hidden="1" customHeight="1" x14ac:dyDescent="0.25"/>
    <row r="853" ht="15" hidden="1" customHeight="1" x14ac:dyDescent="0.25"/>
    <row r="854" ht="15" hidden="1" customHeight="1" x14ac:dyDescent="0.25"/>
    <row r="855" ht="15" hidden="1" customHeight="1" x14ac:dyDescent="0.25"/>
    <row r="856" ht="15" hidden="1" customHeight="1" x14ac:dyDescent="0.25"/>
    <row r="857" ht="15" hidden="1" customHeight="1" x14ac:dyDescent="0.25"/>
    <row r="858" ht="15" hidden="1" customHeight="1" x14ac:dyDescent="0.25"/>
    <row r="859" ht="15" hidden="1" customHeight="1" x14ac:dyDescent="0.25"/>
    <row r="860" ht="15" hidden="1" customHeight="1" x14ac:dyDescent="0.25"/>
    <row r="861" ht="15" hidden="1" customHeight="1" x14ac:dyDescent="0.25"/>
    <row r="862" ht="15" hidden="1" customHeight="1" x14ac:dyDescent="0.25"/>
    <row r="863" ht="15" hidden="1" customHeight="1" x14ac:dyDescent="0.25"/>
    <row r="864" ht="15" hidden="1" customHeight="1" x14ac:dyDescent="0.25"/>
    <row r="865" ht="15" hidden="1" customHeight="1" x14ac:dyDescent="0.25"/>
    <row r="866" ht="15" hidden="1" customHeight="1" x14ac:dyDescent="0.25"/>
    <row r="867" ht="15" hidden="1" customHeight="1" x14ac:dyDescent="0.25"/>
    <row r="868" ht="15" hidden="1" customHeight="1" x14ac:dyDescent="0.25"/>
    <row r="869" ht="15" hidden="1" customHeight="1" x14ac:dyDescent="0.25"/>
    <row r="870" ht="15" hidden="1" customHeight="1" x14ac:dyDescent="0.25"/>
    <row r="871" ht="15" hidden="1" customHeight="1" x14ac:dyDescent="0.25"/>
    <row r="872" ht="15" hidden="1" customHeight="1" x14ac:dyDescent="0.25"/>
    <row r="873" ht="15" hidden="1" customHeight="1" x14ac:dyDescent="0.25"/>
    <row r="874" ht="15" hidden="1" customHeight="1" x14ac:dyDescent="0.25"/>
    <row r="875" ht="15" hidden="1" customHeight="1" x14ac:dyDescent="0.25"/>
    <row r="876" ht="15" hidden="1" customHeight="1" x14ac:dyDescent="0.25"/>
    <row r="877" ht="15" hidden="1" customHeight="1" x14ac:dyDescent="0.25"/>
    <row r="878" ht="15" hidden="1" customHeight="1" x14ac:dyDescent="0.25"/>
    <row r="879" ht="15" hidden="1" customHeight="1" x14ac:dyDescent="0.25"/>
    <row r="880" ht="15" hidden="1" customHeight="1" x14ac:dyDescent="0.25"/>
    <row r="881" ht="15" hidden="1" customHeight="1" x14ac:dyDescent="0.25"/>
    <row r="882" ht="15" hidden="1" customHeight="1" x14ac:dyDescent="0.25"/>
    <row r="883" ht="15" hidden="1" customHeight="1" x14ac:dyDescent="0.25"/>
    <row r="884" ht="15" hidden="1" customHeight="1" x14ac:dyDescent="0.25"/>
    <row r="885" ht="15" hidden="1" customHeight="1" x14ac:dyDescent="0.25"/>
    <row r="886" ht="15" hidden="1" customHeight="1" x14ac:dyDescent="0.25"/>
    <row r="887" ht="15" hidden="1" customHeight="1" x14ac:dyDescent="0.25"/>
    <row r="888" ht="15" hidden="1" customHeight="1" x14ac:dyDescent="0.25"/>
    <row r="889" ht="15" hidden="1" customHeight="1" x14ac:dyDescent="0.25"/>
    <row r="890" ht="15" hidden="1" customHeight="1" x14ac:dyDescent="0.25"/>
    <row r="891" ht="15" hidden="1" customHeight="1" x14ac:dyDescent="0.25"/>
    <row r="892" ht="15" hidden="1" customHeight="1" x14ac:dyDescent="0.25"/>
    <row r="893" ht="15" hidden="1" customHeight="1" x14ac:dyDescent="0.25"/>
    <row r="894" ht="15" hidden="1" customHeight="1" x14ac:dyDescent="0.25"/>
    <row r="895" ht="15" hidden="1" customHeight="1" x14ac:dyDescent="0.25"/>
    <row r="896" ht="15" hidden="1" customHeight="1" x14ac:dyDescent="0.25"/>
    <row r="897" ht="15" hidden="1" customHeight="1" x14ac:dyDescent="0.25"/>
    <row r="898" ht="15" hidden="1" customHeight="1" x14ac:dyDescent="0.25"/>
    <row r="899" ht="15" hidden="1" customHeight="1" x14ac:dyDescent="0.25"/>
    <row r="900" ht="15" hidden="1" customHeight="1" x14ac:dyDescent="0.25"/>
    <row r="901" ht="15" hidden="1" customHeight="1" x14ac:dyDescent="0.25"/>
    <row r="902" ht="15" hidden="1" customHeight="1" x14ac:dyDescent="0.25"/>
    <row r="903" ht="15" hidden="1" customHeight="1" x14ac:dyDescent="0.25"/>
    <row r="904" ht="15" hidden="1" customHeight="1" x14ac:dyDescent="0.25"/>
    <row r="905" ht="15" hidden="1" customHeight="1" x14ac:dyDescent="0.25"/>
    <row r="906" ht="15" hidden="1" customHeight="1" x14ac:dyDescent="0.25"/>
    <row r="907" ht="15" hidden="1" customHeight="1" x14ac:dyDescent="0.25"/>
    <row r="908" ht="15" hidden="1" customHeight="1" x14ac:dyDescent="0.25"/>
    <row r="909" ht="15" hidden="1" customHeight="1" x14ac:dyDescent="0.25"/>
    <row r="910" ht="15" hidden="1" customHeight="1" x14ac:dyDescent="0.25"/>
    <row r="911" ht="15" hidden="1" customHeight="1" x14ac:dyDescent="0.25"/>
    <row r="912" ht="15" hidden="1" customHeight="1" x14ac:dyDescent="0.25"/>
    <row r="913" ht="15" hidden="1" customHeight="1" x14ac:dyDescent="0.25"/>
    <row r="914" ht="15" hidden="1" customHeight="1" x14ac:dyDescent="0.25"/>
    <row r="915" ht="15" hidden="1" customHeight="1" x14ac:dyDescent="0.25"/>
    <row r="916" ht="15" hidden="1" customHeight="1" x14ac:dyDescent="0.25"/>
    <row r="917" ht="15" hidden="1" customHeight="1" x14ac:dyDescent="0.25"/>
    <row r="918" ht="15" hidden="1" customHeight="1" x14ac:dyDescent="0.25"/>
    <row r="919" ht="15" hidden="1" customHeight="1" x14ac:dyDescent="0.25"/>
    <row r="920" ht="15" hidden="1" customHeight="1" x14ac:dyDescent="0.25"/>
    <row r="921" ht="15" hidden="1" customHeight="1" x14ac:dyDescent="0.25"/>
    <row r="922" ht="15" hidden="1" customHeight="1" x14ac:dyDescent="0.25"/>
    <row r="923" ht="15" hidden="1" customHeight="1" x14ac:dyDescent="0.25"/>
    <row r="924" ht="15" hidden="1" customHeight="1" x14ac:dyDescent="0.25"/>
    <row r="925" ht="15" hidden="1" customHeight="1" x14ac:dyDescent="0.25"/>
    <row r="926" ht="15" hidden="1" customHeight="1" x14ac:dyDescent="0.25"/>
    <row r="927" ht="15" hidden="1" customHeight="1" x14ac:dyDescent="0.25"/>
    <row r="928" ht="15" hidden="1" customHeight="1" x14ac:dyDescent="0.25"/>
    <row r="929" ht="15" hidden="1" customHeight="1" x14ac:dyDescent="0.25"/>
    <row r="930" ht="15" hidden="1" customHeight="1" x14ac:dyDescent="0.25"/>
    <row r="931" ht="15" hidden="1" customHeight="1" x14ac:dyDescent="0.25"/>
    <row r="932" ht="15" hidden="1" customHeight="1" x14ac:dyDescent="0.25"/>
    <row r="933" ht="15" hidden="1" customHeight="1" x14ac:dyDescent="0.25"/>
    <row r="934" ht="15" hidden="1" customHeight="1" x14ac:dyDescent="0.25"/>
    <row r="935" ht="15" hidden="1" customHeight="1" x14ac:dyDescent="0.25"/>
    <row r="936" ht="15" hidden="1" customHeight="1" x14ac:dyDescent="0.25"/>
    <row r="937" ht="15" hidden="1" customHeight="1" x14ac:dyDescent="0.25"/>
    <row r="938" ht="15" hidden="1" customHeight="1" x14ac:dyDescent="0.25"/>
    <row r="939" ht="15" hidden="1" customHeight="1" x14ac:dyDescent="0.25"/>
    <row r="940" ht="15" hidden="1" customHeight="1" x14ac:dyDescent="0.25"/>
    <row r="941" ht="15" hidden="1" customHeight="1" x14ac:dyDescent="0.25"/>
    <row r="942" ht="15" hidden="1" customHeight="1" x14ac:dyDescent="0.25"/>
    <row r="943" ht="15" hidden="1" customHeight="1" x14ac:dyDescent="0.25"/>
    <row r="944" ht="15" hidden="1" customHeight="1" x14ac:dyDescent="0.25"/>
    <row r="945" ht="15" hidden="1" customHeight="1" x14ac:dyDescent="0.25"/>
    <row r="946" ht="15" hidden="1" customHeight="1" x14ac:dyDescent="0.25"/>
    <row r="947" ht="15" hidden="1" customHeight="1" x14ac:dyDescent="0.25"/>
    <row r="948" ht="15" hidden="1" customHeight="1" x14ac:dyDescent="0.25"/>
    <row r="949" ht="15" hidden="1" customHeight="1" x14ac:dyDescent="0.25"/>
    <row r="950" ht="15" hidden="1" customHeight="1" x14ac:dyDescent="0.25"/>
    <row r="951" ht="15" hidden="1" customHeight="1" x14ac:dyDescent="0.25"/>
    <row r="952" ht="15" hidden="1" customHeight="1" x14ac:dyDescent="0.25"/>
    <row r="953" ht="15" hidden="1" customHeight="1" x14ac:dyDescent="0.25"/>
    <row r="954" ht="15" hidden="1" customHeight="1" x14ac:dyDescent="0.25"/>
    <row r="955" ht="15" hidden="1" customHeight="1" x14ac:dyDescent="0.25"/>
    <row r="956" ht="15" hidden="1" customHeight="1" x14ac:dyDescent="0.25"/>
    <row r="957" ht="15" hidden="1" customHeight="1" x14ac:dyDescent="0.25"/>
    <row r="958" ht="15" hidden="1" customHeight="1" x14ac:dyDescent="0.25"/>
    <row r="959" ht="15" hidden="1" customHeight="1" x14ac:dyDescent="0.25"/>
    <row r="960" ht="15" hidden="1" customHeight="1" x14ac:dyDescent="0.25"/>
    <row r="961" ht="15" hidden="1" customHeight="1" x14ac:dyDescent="0.25"/>
    <row r="962" ht="15" hidden="1" customHeight="1" x14ac:dyDescent="0.25"/>
    <row r="963" ht="15" hidden="1" customHeight="1" x14ac:dyDescent="0.25"/>
    <row r="964" ht="15" hidden="1" customHeight="1" x14ac:dyDescent="0.25"/>
    <row r="965" ht="15" hidden="1" customHeight="1" x14ac:dyDescent="0.25"/>
    <row r="966" ht="15" hidden="1" customHeight="1" x14ac:dyDescent="0.25"/>
    <row r="967" ht="15" hidden="1" customHeight="1" x14ac:dyDescent="0.25"/>
    <row r="968" ht="15" hidden="1" customHeight="1" x14ac:dyDescent="0.25"/>
    <row r="969" ht="15" hidden="1" customHeight="1" x14ac:dyDescent="0.25"/>
    <row r="970" ht="15" hidden="1" customHeight="1" x14ac:dyDescent="0.25"/>
    <row r="971" ht="15" hidden="1" customHeight="1" x14ac:dyDescent="0.25"/>
    <row r="972" ht="15" hidden="1" customHeight="1" x14ac:dyDescent="0.25"/>
    <row r="973" ht="15" hidden="1" customHeight="1" x14ac:dyDescent="0.25"/>
    <row r="974" ht="15" hidden="1" customHeight="1" x14ac:dyDescent="0.25"/>
    <row r="975" ht="15" hidden="1" customHeight="1" x14ac:dyDescent="0.25"/>
    <row r="976" ht="15" hidden="1" customHeight="1" x14ac:dyDescent="0.25"/>
    <row r="977" ht="15" hidden="1" customHeight="1" x14ac:dyDescent="0.25"/>
    <row r="978" ht="15" hidden="1" customHeight="1" x14ac:dyDescent="0.25"/>
    <row r="979" ht="15" hidden="1" customHeight="1" x14ac:dyDescent="0.25"/>
    <row r="980" ht="15" hidden="1" customHeight="1" x14ac:dyDescent="0.25"/>
    <row r="981" ht="15" hidden="1" customHeight="1" x14ac:dyDescent="0.25"/>
    <row r="982" ht="15" hidden="1" customHeight="1" x14ac:dyDescent="0.25"/>
    <row r="983" ht="15" hidden="1" customHeight="1" x14ac:dyDescent="0.25"/>
    <row r="984" ht="15" hidden="1" customHeight="1" x14ac:dyDescent="0.25"/>
    <row r="985" ht="15" hidden="1" customHeight="1" x14ac:dyDescent="0.25"/>
    <row r="986" ht="15" hidden="1" customHeight="1" x14ac:dyDescent="0.25"/>
    <row r="987" ht="15" hidden="1" customHeight="1" x14ac:dyDescent="0.25"/>
    <row r="988" ht="15" hidden="1" customHeight="1" x14ac:dyDescent="0.25"/>
    <row r="989" ht="15" hidden="1" customHeight="1" x14ac:dyDescent="0.25"/>
    <row r="990" ht="15" hidden="1" customHeight="1" x14ac:dyDescent="0.25"/>
    <row r="991" ht="15" hidden="1" customHeight="1" x14ac:dyDescent="0.25"/>
    <row r="992" ht="15" hidden="1" customHeight="1" x14ac:dyDescent="0.25"/>
    <row r="993" ht="15" hidden="1" customHeight="1" x14ac:dyDescent="0.25"/>
    <row r="994" ht="15" hidden="1" customHeight="1" x14ac:dyDescent="0.25"/>
    <row r="995" ht="15" hidden="1" customHeight="1" x14ac:dyDescent="0.25"/>
    <row r="996" ht="15" hidden="1" customHeight="1" x14ac:dyDescent="0.25"/>
    <row r="997" ht="15" hidden="1" customHeight="1" x14ac:dyDescent="0.25"/>
    <row r="998" ht="15" hidden="1" customHeight="1" x14ac:dyDescent="0.25"/>
    <row r="999" ht="15" hidden="1" customHeight="1" x14ac:dyDescent="0.25"/>
    <row r="1000" ht="15" hidden="1" customHeight="1" x14ac:dyDescent="0.25"/>
    <row r="1001" ht="15" hidden="1" customHeight="1" x14ac:dyDescent="0.25"/>
    <row r="1002" ht="15" hidden="1" customHeight="1" x14ac:dyDescent="0.25"/>
    <row r="1003" ht="15" hidden="1" customHeight="1" x14ac:dyDescent="0.25"/>
    <row r="1004" ht="15" hidden="1" customHeight="1" x14ac:dyDescent="0.25"/>
    <row r="1005" ht="15" hidden="1" customHeight="1" x14ac:dyDescent="0.25"/>
    <row r="1006" ht="15" hidden="1" customHeight="1" x14ac:dyDescent="0.25"/>
    <row r="1007" ht="15" hidden="1" customHeight="1" x14ac:dyDescent="0.25"/>
    <row r="1008" ht="15" hidden="1" customHeight="1" x14ac:dyDescent="0.25"/>
    <row r="1009" ht="15" hidden="1" customHeight="1" x14ac:dyDescent="0.25"/>
    <row r="1010" ht="15" hidden="1" customHeight="1" x14ac:dyDescent="0.25"/>
    <row r="1011" ht="15" hidden="1" customHeight="1" x14ac:dyDescent="0.25"/>
    <row r="1012" ht="15" hidden="1" customHeight="1" x14ac:dyDescent="0.25"/>
    <row r="1013" ht="15" hidden="1" customHeight="1" x14ac:dyDescent="0.25"/>
    <row r="1014" ht="15" hidden="1" customHeight="1" x14ac:dyDescent="0.25"/>
    <row r="1015" ht="15" hidden="1" customHeight="1" x14ac:dyDescent="0.25"/>
    <row r="1016" ht="15" hidden="1" customHeight="1" x14ac:dyDescent="0.25"/>
    <row r="1017" ht="15" hidden="1" customHeight="1" x14ac:dyDescent="0.25"/>
    <row r="1018" ht="15" hidden="1" customHeight="1" x14ac:dyDescent="0.25"/>
    <row r="1019" ht="15" hidden="1" customHeight="1" x14ac:dyDescent="0.25"/>
    <row r="1020" ht="15" hidden="1" customHeight="1" x14ac:dyDescent="0.25"/>
    <row r="1021" ht="15" hidden="1" customHeight="1" x14ac:dyDescent="0.25"/>
    <row r="1022" ht="15" hidden="1" customHeight="1" x14ac:dyDescent="0.25"/>
    <row r="1023" ht="15" hidden="1" customHeight="1" x14ac:dyDescent="0.25"/>
    <row r="1024" ht="15" hidden="1" customHeight="1" x14ac:dyDescent="0.25"/>
    <row r="1025" ht="15" hidden="1" customHeight="1" x14ac:dyDescent="0.25"/>
    <row r="1026" ht="15" hidden="1" customHeight="1" x14ac:dyDescent="0.25"/>
    <row r="1027" ht="15" hidden="1" customHeight="1" x14ac:dyDescent="0.25"/>
    <row r="1028" ht="15" hidden="1" customHeight="1" x14ac:dyDescent="0.25"/>
    <row r="1029" ht="15" hidden="1" customHeight="1" x14ac:dyDescent="0.25"/>
    <row r="1030" ht="15" hidden="1" customHeight="1" x14ac:dyDescent="0.25"/>
    <row r="1031" ht="15" hidden="1" customHeight="1" x14ac:dyDescent="0.25"/>
    <row r="1032" ht="15" hidden="1" customHeight="1" x14ac:dyDescent="0.25"/>
    <row r="1033" ht="15" hidden="1" customHeight="1" x14ac:dyDescent="0.25"/>
    <row r="1034" ht="15" hidden="1" customHeight="1" x14ac:dyDescent="0.25"/>
    <row r="1035" ht="15" hidden="1" customHeight="1" x14ac:dyDescent="0.25"/>
    <row r="1036" ht="15" hidden="1" customHeight="1" x14ac:dyDescent="0.25"/>
    <row r="1037" ht="15" hidden="1" customHeight="1" x14ac:dyDescent="0.25"/>
    <row r="1038" ht="15" hidden="1" customHeight="1" x14ac:dyDescent="0.25"/>
    <row r="1039" ht="15" hidden="1" customHeight="1" x14ac:dyDescent="0.25"/>
    <row r="1040" ht="15" hidden="1" customHeight="1" x14ac:dyDescent="0.25"/>
    <row r="1041" ht="15" hidden="1" customHeight="1" x14ac:dyDescent="0.25"/>
    <row r="1042" ht="15" hidden="1" customHeight="1" x14ac:dyDescent="0.25"/>
    <row r="1043" ht="15" hidden="1" customHeight="1" x14ac:dyDescent="0.25"/>
    <row r="1044" ht="15" hidden="1" customHeight="1" x14ac:dyDescent="0.25"/>
    <row r="1045" ht="15" hidden="1" customHeight="1" x14ac:dyDescent="0.25"/>
    <row r="1046" ht="15" hidden="1" customHeight="1" x14ac:dyDescent="0.25"/>
    <row r="1047" ht="15" hidden="1" customHeight="1" x14ac:dyDescent="0.25"/>
    <row r="1048" ht="15" hidden="1" customHeight="1" x14ac:dyDescent="0.25"/>
    <row r="1049" ht="15" hidden="1" customHeight="1" x14ac:dyDescent="0.25"/>
    <row r="1050" ht="15" hidden="1" customHeight="1" x14ac:dyDescent="0.25"/>
    <row r="1051" ht="15" hidden="1" customHeight="1" x14ac:dyDescent="0.25"/>
    <row r="1052" ht="15" hidden="1" customHeight="1" x14ac:dyDescent="0.25"/>
    <row r="1053" ht="15" hidden="1" customHeight="1" x14ac:dyDescent="0.25"/>
    <row r="1054" ht="15" hidden="1" customHeight="1" x14ac:dyDescent="0.25"/>
    <row r="1055" ht="15" hidden="1" customHeight="1" x14ac:dyDescent="0.25"/>
    <row r="1056" ht="15" hidden="1" customHeight="1" x14ac:dyDescent="0.25"/>
    <row r="1057" ht="15" hidden="1" customHeight="1" x14ac:dyDescent="0.25"/>
    <row r="1058" ht="15" hidden="1" customHeight="1" x14ac:dyDescent="0.25"/>
    <row r="1059" ht="15" hidden="1" customHeight="1" x14ac:dyDescent="0.25"/>
    <row r="1060" ht="15" hidden="1" customHeight="1" x14ac:dyDescent="0.25"/>
    <row r="1061" ht="15" hidden="1" customHeight="1" x14ac:dyDescent="0.25"/>
    <row r="1062" ht="15" hidden="1" customHeight="1" x14ac:dyDescent="0.25"/>
    <row r="1063" ht="15" hidden="1" customHeight="1" x14ac:dyDescent="0.25"/>
    <row r="1064" ht="15" hidden="1" customHeight="1" x14ac:dyDescent="0.25"/>
    <row r="1065" ht="15" hidden="1" customHeight="1" x14ac:dyDescent="0.25"/>
    <row r="1066" ht="15" hidden="1" customHeight="1" x14ac:dyDescent="0.25"/>
    <row r="1067" ht="15" hidden="1" customHeight="1" x14ac:dyDescent="0.25"/>
    <row r="1068" ht="15" hidden="1" customHeight="1" x14ac:dyDescent="0.25"/>
    <row r="1069" ht="15" hidden="1" customHeight="1" x14ac:dyDescent="0.25"/>
    <row r="1070" ht="15" hidden="1" customHeight="1" x14ac:dyDescent="0.25"/>
    <row r="1071" ht="15" hidden="1" customHeight="1" x14ac:dyDescent="0.25"/>
    <row r="1072" ht="15" hidden="1" customHeight="1" x14ac:dyDescent="0.25"/>
    <row r="1073" ht="15" hidden="1" customHeight="1" x14ac:dyDescent="0.25"/>
    <row r="1074" ht="15" hidden="1" customHeight="1" x14ac:dyDescent="0.25"/>
    <row r="1075" ht="15" hidden="1" customHeight="1" x14ac:dyDescent="0.25"/>
    <row r="1076" ht="15" hidden="1" customHeight="1" x14ac:dyDescent="0.25"/>
    <row r="1077" ht="15" hidden="1" customHeight="1" x14ac:dyDescent="0.25"/>
    <row r="1078" ht="15" hidden="1" customHeight="1" x14ac:dyDescent="0.25"/>
    <row r="1079" ht="15" hidden="1" customHeight="1" x14ac:dyDescent="0.25"/>
    <row r="1080" ht="15" hidden="1" customHeight="1" x14ac:dyDescent="0.25"/>
    <row r="1081" ht="15" hidden="1" customHeight="1" x14ac:dyDescent="0.25"/>
    <row r="1082" ht="15" hidden="1" customHeight="1" x14ac:dyDescent="0.25"/>
    <row r="1083" ht="15" hidden="1" customHeight="1" x14ac:dyDescent="0.25"/>
    <row r="1084" ht="15" hidden="1" customHeight="1" x14ac:dyDescent="0.25"/>
    <row r="1085" ht="15" hidden="1" customHeight="1" x14ac:dyDescent="0.25"/>
    <row r="1086" ht="15" hidden="1" customHeight="1" x14ac:dyDescent="0.25"/>
    <row r="1087" ht="15" hidden="1" customHeight="1" x14ac:dyDescent="0.25"/>
    <row r="1088" ht="15" hidden="1" customHeight="1" x14ac:dyDescent="0.25"/>
    <row r="1089" ht="15" hidden="1" customHeight="1" x14ac:dyDescent="0.25"/>
    <row r="1090" ht="15" hidden="1" customHeight="1" x14ac:dyDescent="0.25"/>
    <row r="1091" ht="15" hidden="1" customHeight="1" x14ac:dyDescent="0.25"/>
    <row r="1092" ht="15" hidden="1" customHeight="1" x14ac:dyDescent="0.25"/>
    <row r="1093" ht="15" hidden="1" customHeight="1" x14ac:dyDescent="0.25"/>
    <row r="1094" ht="15" hidden="1" customHeight="1" x14ac:dyDescent="0.25"/>
    <row r="1095" ht="15" hidden="1" customHeight="1" x14ac:dyDescent="0.25"/>
    <row r="1096" ht="15" hidden="1" customHeight="1" x14ac:dyDescent="0.25"/>
    <row r="1097" ht="15" hidden="1" customHeight="1" x14ac:dyDescent="0.25"/>
    <row r="1098" ht="15" hidden="1" customHeight="1" x14ac:dyDescent="0.25"/>
    <row r="1099" ht="15" hidden="1" customHeight="1" x14ac:dyDescent="0.25"/>
    <row r="1100" ht="15" hidden="1" customHeight="1" x14ac:dyDescent="0.25"/>
    <row r="1101" ht="15" hidden="1" customHeight="1" x14ac:dyDescent="0.25"/>
    <row r="1102" ht="15" hidden="1" customHeight="1" x14ac:dyDescent="0.25"/>
    <row r="1103" ht="15" hidden="1" customHeight="1" x14ac:dyDescent="0.25"/>
    <row r="1104" ht="15" hidden="1" customHeight="1" x14ac:dyDescent="0.25"/>
    <row r="1105" ht="15" hidden="1" customHeight="1" x14ac:dyDescent="0.25"/>
    <row r="1106" ht="15" hidden="1" customHeight="1" x14ac:dyDescent="0.25"/>
    <row r="1107" ht="15" hidden="1" customHeight="1" x14ac:dyDescent="0.25"/>
    <row r="1108" ht="15" hidden="1" customHeight="1" x14ac:dyDescent="0.25"/>
    <row r="1109" ht="15" hidden="1" customHeight="1" x14ac:dyDescent="0.25"/>
    <row r="1110" ht="15" hidden="1" customHeight="1" x14ac:dyDescent="0.25"/>
    <row r="1111" ht="15" hidden="1" customHeight="1" x14ac:dyDescent="0.25"/>
    <row r="1112" ht="15" hidden="1" customHeight="1" x14ac:dyDescent="0.25"/>
    <row r="1113" ht="15" hidden="1" customHeight="1" x14ac:dyDescent="0.25"/>
    <row r="1114" ht="15" hidden="1" customHeight="1" x14ac:dyDescent="0.25"/>
    <row r="1115" ht="15" hidden="1" customHeight="1" x14ac:dyDescent="0.25"/>
    <row r="1116" ht="15" hidden="1" customHeight="1" x14ac:dyDescent="0.25"/>
    <row r="1117" ht="15" hidden="1" customHeight="1" x14ac:dyDescent="0.25"/>
    <row r="1118" ht="15" hidden="1" customHeight="1" x14ac:dyDescent="0.25"/>
    <row r="1119" ht="15" hidden="1" customHeight="1" x14ac:dyDescent="0.25"/>
    <row r="1120" ht="15" hidden="1" customHeight="1" x14ac:dyDescent="0.25"/>
    <row r="1121" ht="15" hidden="1" customHeight="1" x14ac:dyDescent="0.25"/>
    <row r="1122" ht="15" hidden="1" customHeight="1" x14ac:dyDescent="0.25"/>
    <row r="1123" ht="15" hidden="1" customHeight="1" x14ac:dyDescent="0.25"/>
    <row r="1124" ht="15" hidden="1" customHeight="1" x14ac:dyDescent="0.25"/>
    <row r="1125" ht="15" hidden="1" customHeight="1" x14ac:dyDescent="0.25"/>
    <row r="1126" ht="15" hidden="1" customHeight="1" x14ac:dyDescent="0.25"/>
    <row r="1127" ht="15" hidden="1" customHeight="1" x14ac:dyDescent="0.25"/>
    <row r="1128" ht="15" hidden="1" customHeight="1" x14ac:dyDescent="0.25"/>
    <row r="1129" ht="15" hidden="1" customHeight="1" x14ac:dyDescent="0.25"/>
    <row r="1130" ht="15" hidden="1" customHeight="1" x14ac:dyDescent="0.25"/>
    <row r="1131" ht="15" hidden="1" customHeight="1" x14ac:dyDescent="0.25"/>
    <row r="1132" ht="15" hidden="1" customHeight="1" x14ac:dyDescent="0.25"/>
    <row r="1133" ht="15" hidden="1" customHeight="1" x14ac:dyDescent="0.25"/>
    <row r="1134" ht="15" hidden="1" customHeight="1" x14ac:dyDescent="0.25"/>
    <row r="1135" ht="15" hidden="1" customHeight="1" x14ac:dyDescent="0.25"/>
    <row r="1136" ht="15" hidden="1" customHeight="1" x14ac:dyDescent="0.25"/>
    <row r="1137" ht="15" hidden="1" customHeight="1" x14ac:dyDescent="0.25"/>
    <row r="1138" ht="15" hidden="1" customHeight="1" x14ac:dyDescent="0.25"/>
    <row r="1139" ht="15" hidden="1" customHeight="1" x14ac:dyDescent="0.25"/>
    <row r="1140" ht="15" hidden="1" customHeight="1" x14ac:dyDescent="0.25"/>
    <row r="1141" ht="15" hidden="1" customHeight="1" x14ac:dyDescent="0.25"/>
    <row r="1142" ht="15" hidden="1" customHeight="1" x14ac:dyDescent="0.25"/>
    <row r="1143" ht="15" hidden="1" customHeight="1" x14ac:dyDescent="0.25"/>
    <row r="1144" ht="15" hidden="1" customHeight="1" x14ac:dyDescent="0.25"/>
    <row r="1145" ht="15" hidden="1" customHeight="1" x14ac:dyDescent="0.25"/>
    <row r="1146" ht="15" hidden="1" customHeight="1" x14ac:dyDescent="0.25"/>
    <row r="1147" ht="15" hidden="1" customHeight="1" x14ac:dyDescent="0.25"/>
    <row r="1148" ht="15" hidden="1" customHeight="1" x14ac:dyDescent="0.25"/>
    <row r="1149" ht="15" hidden="1" customHeight="1" x14ac:dyDescent="0.25"/>
    <row r="1150" ht="15" hidden="1" customHeight="1" x14ac:dyDescent="0.25"/>
    <row r="1151" ht="15" hidden="1" customHeight="1" x14ac:dyDescent="0.25"/>
    <row r="1152" ht="15" hidden="1" customHeight="1" x14ac:dyDescent="0.25"/>
    <row r="1153" ht="15" hidden="1" customHeight="1" x14ac:dyDescent="0.25"/>
    <row r="1154" ht="15" hidden="1" customHeight="1" x14ac:dyDescent="0.25"/>
    <row r="1155" ht="15" hidden="1" customHeight="1" x14ac:dyDescent="0.25"/>
    <row r="1156" ht="15" hidden="1" customHeight="1" x14ac:dyDescent="0.25"/>
    <row r="1157" ht="15" hidden="1" customHeight="1" x14ac:dyDescent="0.25"/>
    <row r="1158" ht="15" hidden="1" customHeight="1" x14ac:dyDescent="0.25"/>
    <row r="1159" ht="15" hidden="1" customHeight="1" x14ac:dyDescent="0.25"/>
    <row r="1160" ht="15" hidden="1" customHeight="1" x14ac:dyDescent="0.25"/>
    <row r="1161" ht="15" hidden="1" customHeight="1" x14ac:dyDescent="0.25"/>
    <row r="1162" ht="15" hidden="1" customHeight="1" x14ac:dyDescent="0.25"/>
    <row r="1163" ht="15" hidden="1" customHeight="1" x14ac:dyDescent="0.25"/>
    <row r="1164" ht="15" hidden="1" customHeight="1" x14ac:dyDescent="0.25"/>
    <row r="1165" ht="15" hidden="1" customHeight="1" x14ac:dyDescent="0.25"/>
    <row r="1166" ht="15" hidden="1" customHeight="1" x14ac:dyDescent="0.25"/>
    <row r="1167" ht="15" hidden="1" customHeight="1" x14ac:dyDescent="0.25"/>
    <row r="1168" ht="15" hidden="1" customHeight="1" x14ac:dyDescent="0.25"/>
    <row r="1169" ht="15" hidden="1" customHeight="1" x14ac:dyDescent="0.25"/>
    <row r="1170" ht="15" hidden="1" customHeight="1" x14ac:dyDescent="0.25"/>
    <row r="1171" ht="15" hidden="1" customHeight="1" x14ac:dyDescent="0.25"/>
    <row r="1172" ht="15" hidden="1" customHeight="1" x14ac:dyDescent="0.25"/>
    <row r="1173" ht="15" hidden="1" customHeight="1" x14ac:dyDescent="0.25"/>
    <row r="1174" ht="15" hidden="1" customHeight="1" x14ac:dyDescent="0.25"/>
    <row r="1175" ht="15" hidden="1" customHeight="1" x14ac:dyDescent="0.25"/>
    <row r="1176" ht="15" hidden="1" customHeight="1" x14ac:dyDescent="0.25"/>
    <row r="1177" ht="15" hidden="1" customHeight="1" x14ac:dyDescent="0.25"/>
    <row r="1178" ht="15" hidden="1" customHeight="1" x14ac:dyDescent="0.25"/>
    <row r="1179" ht="15" hidden="1" customHeight="1" x14ac:dyDescent="0.25"/>
    <row r="1180" ht="15" hidden="1" customHeight="1" x14ac:dyDescent="0.25"/>
    <row r="1181" ht="15" hidden="1" customHeight="1" x14ac:dyDescent="0.25"/>
    <row r="1182" ht="15" hidden="1" customHeight="1" x14ac:dyDescent="0.25"/>
    <row r="1183" ht="15" hidden="1" customHeight="1" x14ac:dyDescent="0.25"/>
    <row r="1184" ht="15" hidden="1" customHeight="1" x14ac:dyDescent="0.25"/>
    <row r="1185" ht="15" hidden="1" customHeight="1" x14ac:dyDescent="0.25"/>
    <row r="1186" ht="15" hidden="1" customHeight="1" x14ac:dyDescent="0.25"/>
    <row r="1187" ht="15" hidden="1" customHeight="1" x14ac:dyDescent="0.25"/>
    <row r="1188" ht="15" hidden="1" customHeight="1" x14ac:dyDescent="0.25"/>
    <row r="1189" ht="15" hidden="1" customHeight="1" x14ac:dyDescent="0.25"/>
    <row r="1190" ht="15" hidden="1" customHeight="1" x14ac:dyDescent="0.25"/>
    <row r="1191" ht="15" hidden="1" customHeight="1" x14ac:dyDescent="0.25"/>
    <row r="1192" ht="15" hidden="1" customHeight="1" x14ac:dyDescent="0.25"/>
    <row r="1193" ht="15" hidden="1" customHeight="1" x14ac:dyDescent="0.25"/>
    <row r="1194" ht="15" hidden="1" customHeight="1" x14ac:dyDescent="0.25"/>
    <row r="1195" ht="15" hidden="1" customHeight="1" x14ac:dyDescent="0.25"/>
    <row r="1196" ht="15" hidden="1" customHeight="1" x14ac:dyDescent="0.25"/>
    <row r="1197" ht="15" hidden="1" customHeight="1" x14ac:dyDescent="0.25"/>
    <row r="1198" ht="15" hidden="1" customHeight="1" x14ac:dyDescent="0.25"/>
    <row r="1199" ht="15" hidden="1" customHeight="1" x14ac:dyDescent="0.25"/>
    <row r="1200" ht="15" hidden="1" customHeight="1" x14ac:dyDescent="0.25"/>
    <row r="1201" ht="15" hidden="1" customHeight="1" x14ac:dyDescent="0.25"/>
    <row r="1202" ht="15" hidden="1" customHeight="1" x14ac:dyDescent="0.25"/>
    <row r="1203" ht="15" hidden="1" customHeight="1" x14ac:dyDescent="0.25"/>
    <row r="1204" ht="15" hidden="1" customHeight="1" x14ac:dyDescent="0.25"/>
    <row r="1205" ht="15" hidden="1" customHeight="1" x14ac:dyDescent="0.25"/>
    <row r="1206" ht="15" hidden="1" customHeight="1" x14ac:dyDescent="0.25"/>
    <row r="1207" ht="15" hidden="1" customHeight="1" x14ac:dyDescent="0.25"/>
    <row r="1208" ht="15" hidden="1" customHeight="1" x14ac:dyDescent="0.25"/>
    <row r="1209" ht="15" hidden="1" customHeight="1" x14ac:dyDescent="0.25"/>
    <row r="1210" ht="15" hidden="1" customHeight="1" x14ac:dyDescent="0.25"/>
    <row r="1211" ht="15" hidden="1" customHeight="1" x14ac:dyDescent="0.25"/>
    <row r="1212" ht="15" hidden="1" customHeight="1" x14ac:dyDescent="0.25"/>
    <row r="1213" ht="15" hidden="1" customHeight="1" x14ac:dyDescent="0.25"/>
    <row r="1214" ht="15" hidden="1" customHeight="1" x14ac:dyDescent="0.25"/>
    <row r="1215" ht="15" hidden="1" customHeight="1" x14ac:dyDescent="0.25"/>
    <row r="1216" ht="15" hidden="1" customHeight="1" x14ac:dyDescent="0.25"/>
    <row r="1217" ht="15" hidden="1" customHeight="1" x14ac:dyDescent="0.25"/>
    <row r="1218" ht="15" hidden="1" customHeight="1" x14ac:dyDescent="0.25"/>
    <row r="1219" ht="15" hidden="1" customHeight="1" x14ac:dyDescent="0.25"/>
    <row r="1220" ht="15" hidden="1" customHeight="1" x14ac:dyDescent="0.25"/>
    <row r="1221" ht="15" hidden="1" customHeight="1" x14ac:dyDescent="0.25"/>
    <row r="1222" ht="15" hidden="1" customHeight="1" x14ac:dyDescent="0.25"/>
    <row r="1223" ht="15" hidden="1" customHeight="1" x14ac:dyDescent="0.25"/>
    <row r="1224" ht="15" hidden="1" customHeight="1" x14ac:dyDescent="0.25"/>
    <row r="1225" ht="15" hidden="1" customHeight="1" x14ac:dyDescent="0.25"/>
    <row r="1226" ht="15" hidden="1" customHeight="1" x14ac:dyDescent="0.25"/>
    <row r="1227" ht="15" hidden="1" customHeight="1" x14ac:dyDescent="0.25"/>
    <row r="1228" ht="15" hidden="1" customHeight="1" x14ac:dyDescent="0.25"/>
    <row r="1229" ht="15" hidden="1" customHeight="1" x14ac:dyDescent="0.25"/>
    <row r="1230" ht="15" hidden="1" customHeight="1" x14ac:dyDescent="0.25"/>
    <row r="1231" ht="15" hidden="1" customHeight="1" x14ac:dyDescent="0.25"/>
    <row r="1232" ht="15" hidden="1" customHeight="1" x14ac:dyDescent="0.25"/>
    <row r="1233" ht="15" hidden="1" customHeight="1" x14ac:dyDescent="0.25"/>
  </sheetData>
  <sheetProtection password="8610" sheet="1" objects="1" scenarios="1"/>
  <conditionalFormatting sqref="D67:AG86">
    <cfRule type="cellIs" dxfId="10" priority="17" operator="equal">
      <formula>1</formula>
    </cfRule>
  </conditionalFormatting>
  <conditionalFormatting sqref="D45:AG64">
    <cfRule type="cellIs" dxfId="9" priority="16" operator="equal">
      <formula>1</formula>
    </cfRule>
  </conditionalFormatting>
  <conditionalFormatting sqref="D23:AG42">
    <cfRule type="cellIs" dxfId="8" priority="15" operator="equal">
      <formula>1</formula>
    </cfRule>
  </conditionalFormatting>
  <conditionalFormatting sqref="B728">
    <cfRule type="cellIs" dxfId="7" priority="7" operator="equal">
      <formula>"OK"</formula>
    </cfRule>
    <cfRule type="cellIs" dxfId="6" priority="8" operator="equal">
      <formula>"ERRO"</formula>
    </cfRule>
  </conditionalFormatting>
  <conditionalFormatting sqref="B737">
    <cfRule type="cellIs" dxfId="5" priority="5" operator="equal">
      <formula>"OK"</formula>
    </cfRule>
    <cfRule type="cellIs" dxfId="4" priority="6" operator="equal">
      <formula>"ERRO"</formula>
    </cfRule>
  </conditionalFormatting>
  <conditionalFormatting sqref="B744">
    <cfRule type="cellIs" dxfId="3" priority="3" operator="equal">
      <formula>"OK"</formula>
    </cfRule>
    <cfRule type="cellIs" dxfId="2" priority="4" operator="equal">
      <formula>"ERRO"</formula>
    </cfRule>
  </conditionalFormatting>
  <conditionalFormatting sqref="D800:AG818 E799:AG799">
    <cfRule type="cellIs" dxfId="1" priority="2" operator="equal">
      <formula>1</formula>
    </cfRule>
  </conditionalFormatting>
  <conditionalFormatting sqref="D795:R797">
    <cfRule type="cellIs" dxfId="0" priority="1" operator="equal">
      <formula>1</formula>
    </cfRule>
  </conditionalFormatting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4</vt:i4>
      </vt:variant>
    </vt:vector>
  </HeadingPairs>
  <TitlesOfParts>
    <vt:vector size="9" baseType="lpstr">
      <vt:lpstr>01. Inicio</vt:lpstr>
      <vt:lpstr>02. Controlo</vt:lpstr>
      <vt:lpstr>03. Projecções CF</vt:lpstr>
      <vt:lpstr>04-Aux. Projectos</vt:lpstr>
      <vt:lpstr>04-Aux. Calculos</vt:lpstr>
      <vt:lpstr>'01. Inicio'!Print_Area</vt:lpstr>
      <vt:lpstr>'02. Controlo'!Print_Area</vt:lpstr>
      <vt:lpstr>'03. Projecções CF'!Print_Area</vt:lpstr>
      <vt:lpstr>'03. Projecções CF'!Print_Titles</vt:lpstr>
    </vt:vector>
  </TitlesOfParts>
  <Company>BRISA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Miguel Raposo Alves</dc:creator>
  <cp:lastModifiedBy>Miguel Raposo Alves</cp:lastModifiedBy>
  <cp:lastPrinted>2011-04-25T19:28:28Z</cp:lastPrinted>
  <dcterms:created xsi:type="dcterms:W3CDTF">2011-04-20T15:36:03Z</dcterms:created>
  <dcterms:modified xsi:type="dcterms:W3CDTF">2011-04-27T18:47:10Z</dcterms:modified>
</cp:coreProperties>
</file>